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320" windowHeight="8580" activeTab="0"/>
  </bookViews>
  <sheets>
    <sheet name="_50MHz" sheetId="1" r:id="rId1"/>
    <sheet name="_400MHz" sheetId="2" r:id="rId2"/>
    <sheet name="Señal_in_out" sheetId="3" r:id="rId3"/>
  </sheets>
  <definedNames/>
  <calcPr fullCalcOnLoad="1"/>
</workbook>
</file>

<file path=xl/sharedStrings.xml><?xml version="1.0" encoding="utf-8"?>
<sst xmlns="http://schemas.openxmlformats.org/spreadsheetml/2006/main" count="153" uniqueCount="60">
  <si>
    <t>G1</t>
  </si>
  <si>
    <t>F1</t>
  </si>
  <si>
    <t>[dB]</t>
  </si>
  <si>
    <t>[veces]</t>
  </si>
  <si>
    <r>
      <t>F</t>
    </r>
    <r>
      <rPr>
        <sz val="8"/>
        <color indexed="8"/>
        <rFont val="Trebuchet MS"/>
        <family val="2"/>
      </rPr>
      <t>total</t>
    </r>
    <r>
      <rPr>
        <sz val="10"/>
        <color theme="1"/>
        <rFont val="Trebuchet MS"/>
        <family val="2"/>
      </rPr>
      <t>=</t>
    </r>
  </si>
  <si>
    <t>G1*G2*G3*G4*G5</t>
  </si>
  <si>
    <t>G1*G2*G3*G4</t>
  </si>
  <si>
    <t>G1*G2*G3</t>
  </si>
  <si>
    <t>G1*G2</t>
  </si>
  <si>
    <t>F2-1</t>
  </si>
  <si>
    <t>F3-1</t>
  </si>
  <si>
    <t>F4-1</t>
  </si>
  <si>
    <t>F5-1</t>
  </si>
  <si>
    <t>F6-1</t>
  </si>
  <si>
    <t>Gtotal=</t>
  </si>
  <si>
    <t>Elemento</t>
  </si>
  <si>
    <t>F7-1</t>
  </si>
  <si>
    <t>F8-1</t>
  </si>
  <si>
    <t>F9-1</t>
  </si>
  <si>
    <t>F10-1</t>
  </si>
  <si>
    <t>G1****G6</t>
  </si>
  <si>
    <t>G1******G7</t>
  </si>
  <si>
    <t>G1*******G8</t>
  </si>
  <si>
    <t>G1********G9</t>
  </si>
  <si>
    <t>G1********G10</t>
  </si>
  <si>
    <t>F11-1</t>
  </si>
  <si>
    <t>Pre RF</t>
  </si>
  <si>
    <t>Coaxil1</t>
  </si>
  <si>
    <t>RF1</t>
  </si>
  <si>
    <t>Coaxil2</t>
  </si>
  <si>
    <t>Splitter</t>
  </si>
  <si>
    <t>RF2</t>
  </si>
  <si>
    <t>Coaxil3</t>
  </si>
  <si>
    <t>RF3</t>
  </si>
  <si>
    <t>Coaxil4</t>
  </si>
  <si>
    <t>20mRG58</t>
  </si>
  <si>
    <t>100mSCF</t>
  </si>
  <si>
    <t>50MHz</t>
  </si>
  <si>
    <t>400MHz</t>
  </si>
  <si>
    <t>30mRG58</t>
  </si>
  <si>
    <t>Gi</t>
  </si>
  <si>
    <t>Fi</t>
  </si>
  <si>
    <t>K</t>
  </si>
  <si>
    <t>B</t>
  </si>
  <si>
    <t>T</t>
  </si>
  <si>
    <t>Ni</t>
  </si>
  <si>
    <t>Si</t>
  </si>
  <si>
    <t>[Watt]</t>
  </si>
  <si>
    <t>[dBm]</t>
  </si>
  <si>
    <t>Hz</t>
  </si>
  <si>
    <t>°K</t>
  </si>
  <si>
    <t>Si/Ni</t>
  </si>
  <si>
    <t>So/No=</t>
  </si>
  <si>
    <t>Si/Ni-Ftotal</t>
  </si>
  <si>
    <t>[mWatt]</t>
  </si>
  <si>
    <t>So</t>
  </si>
  <si>
    <t>a 400MHz</t>
  </si>
  <si>
    <t>a 50MHz</t>
  </si>
  <si>
    <t>[dB/100m]</t>
  </si>
  <si>
    <t>[dB/m]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</si>
</sst>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0">
    <font>
      <sz val="10"/>
      <color theme="1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8"/>
      <name val="Trebuchet MS"/>
      <family val="2"/>
    </font>
    <font>
      <u val="single"/>
      <sz val="10"/>
      <color indexed="8"/>
      <name val="Trebuchet MS"/>
      <family val="2"/>
    </font>
    <font>
      <sz val="8"/>
      <name val="Trebuchet MS"/>
      <family val="2"/>
    </font>
    <font>
      <b/>
      <sz val="12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sz val="10"/>
      <color indexed="10"/>
      <name val="Trebuchet MS"/>
      <family val="2"/>
    </font>
    <font>
      <b/>
      <sz val="14"/>
      <color indexed="8"/>
      <name val="Calibri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u val="single"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 indent="1"/>
    </xf>
    <xf numFmtId="178" fontId="0" fillId="0" borderId="0" xfId="0" applyNumberFormat="1" applyAlignment="1">
      <alignment horizontal="right" indent="1"/>
    </xf>
    <xf numFmtId="0" fontId="0" fillId="0" borderId="0" xfId="0" applyNumberFormat="1" applyAlignment="1">
      <alignment horizontal="right" indent="1"/>
    </xf>
    <xf numFmtId="11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 indent="1"/>
    </xf>
    <xf numFmtId="0" fontId="6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 indent="1"/>
    </xf>
    <xf numFmtId="172" fontId="0" fillId="0" borderId="26" xfId="0" applyNumberFormat="1" applyBorder="1" applyAlignment="1">
      <alignment/>
    </xf>
    <xf numFmtId="0" fontId="0" fillId="0" borderId="17" xfId="0" applyBorder="1" applyAlignment="1">
      <alignment horizontal="left" indent="1"/>
    </xf>
    <xf numFmtId="2" fontId="2" fillId="0" borderId="26" xfId="0" applyNumberFormat="1" applyFont="1" applyBorder="1" applyAlignment="1">
      <alignment/>
    </xf>
    <xf numFmtId="0" fontId="2" fillId="0" borderId="13" xfId="0" applyFont="1" applyBorder="1" applyAlignment="1">
      <alignment horizontal="left" indent="1"/>
    </xf>
    <xf numFmtId="11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72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179" fontId="39" fillId="0" borderId="0" xfId="0" applyNumberFormat="1" applyFont="1" applyAlignment="1">
      <alignment horizontal="right" indent="1"/>
    </xf>
    <xf numFmtId="179" fontId="39" fillId="0" borderId="0" xfId="0" applyNumberFormat="1" applyFont="1" applyAlignment="1">
      <alignment/>
    </xf>
    <xf numFmtId="179" fontId="3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16</xdr:row>
      <xdr:rowOff>104775</xdr:rowOff>
    </xdr:from>
    <xdr:to>
      <xdr:col>4</xdr:col>
      <xdr:colOff>295275</xdr:colOff>
      <xdr:row>18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04800" y="1933575"/>
          <a:ext cx="1171575" cy="238125"/>
        </a:xfrm>
        <a:prstGeom prst="wedgeRectCallout">
          <a:avLst>
            <a:gd name="adj1" fmla="val 144310"/>
            <a:gd name="adj2" fmla="val 334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Ingresar Gi y Fi</a:t>
          </a:r>
        </a:p>
      </xdr:txBody>
    </xdr:sp>
    <xdr:clientData/>
  </xdr:twoCellAnchor>
  <xdr:twoCellAnchor>
    <xdr:from>
      <xdr:col>6</xdr:col>
      <xdr:colOff>476250</xdr:colOff>
      <xdr:row>0</xdr:row>
      <xdr:rowOff>161925</xdr:rowOff>
    </xdr:from>
    <xdr:to>
      <xdr:col>7</xdr:col>
      <xdr:colOff>142875</xdr:colOff>
      <xdr:row>6</xdr:row>
      <xdr:rowOff>47625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2914650" y="161925"/>
          <a:ext cx="514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7</xdr:col>
      <xdr:colOff>742950</xdr:colOff>
      <xdr:row>5</xdr:row>
      <xdr:rowOff>9525</xdr:rowOff>
    </xdr:from>
    <xdr:to>
      <xdr:col>8</xdr:col>
      <xdr:colOff>123825</xdr:colOff>
      <xdr:row>6</xdr:row>
      <xdr:rowOff>85725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4029075" y="19050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8</xdr:col>
      <xdr:colOff>695325</xdr:colOff>
      <xdr:row>0</xdr:row>
      <xdr:rowOff>171450</xdr:rowOff>
    </xdr:from>
    <xdr:to>
      <xdr:col>9</xdr:col>
      <xdr:colOff>171450</xdr:colOff>
      <xdr:row>6</xdr:row>
      <xdr:rowOff>57150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4829175" y="171450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9</xdr:col>
      <xdr:colOff>657225</xdr:colOff>
      <xdr:row>0</xdr:row>
      <xdr:rowOff>171450</xdr:rowOff>
    </xdr:from>
    <xdr:to>
      <xdr:col>10</xdr:col>
      <xdr:colOff>66675</xdr:colOff>
      <xdr:row>6</xdr:row>
      <xdr:rowOff>57150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5638800" y="171450"/>
          <a:ext cx="257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695325</xdr:colOff>
      <xdr:row>1</xdr:row>
      <xdr:rowOff>0</xdr:rowOff>
    </xdr:from>
    <xdr:to>
      <xdr:col>11</xdr:col>
      <xdr:colOff>171450</xdr:colOff>
      <xdr:row>6</xdr:row>
      <xdr:rowOff>76200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6524625" y="18097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11</xdr:col>
      <xdr:colOff>781050</xdr:colOff>
      <xdr:row>0</xdr:row>
      <xdr:rowOff>171450</xdr:rowOff>
    </xdr:from>
    <xdr:to>
      <xdr:col>12</xdr:col>
      <xdr:colOff>238125</xdr:colOff>
      <xdr:row>6</xdr:row>
      <xdr:rowOff>57150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7458075" y="171450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12</xdr:col>
      <xdr:colOff>752475</xdr:colOff>
      <xdr:row>5</xdr:row>
      <xdr:rowOff>9525</xdr:rowOff>
    </xdr:from>
    <xdr:to>
      <xdr:col>13</xdr:col>
      <xdr:colOff>133350</xdr:colOff>
      <xdr:row>6</xdr:row>
      <xdr:rowOff>85725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8277225" y="19050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13</xdr:col>
      <xdr:colOff>771525</xdr:colOff>
      <xdr:row>5</xdr:row>
      <xdr:rowOff>9525</xdr:rowOff>
    </xdr:from>
    <xdr:to>
      <xdr:col>14</xdr:col>
      <xdr:colOff>161925</xdr:colOff>
      <xdr:row>6</xdr:row>
      <xdr:rowOff>85725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9144000" y="190500"/>
          <a:ext cx="238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6</xdr:col>
      <xdr:colOff>514350</xdr:colOff>
      <xdr:row>7</xdr:row>
      <xdr:rowOff>76200</xdr:rowOff>
    </xdr:from>
    <xdr:to>
      <xdr:col>7</xdr:col>
      <xdr:colOff>180975</xdr:colOff>
      <xdr:row>9</xdr:row>
      <xdr:rowOff>19050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2952750" y="619125"/>
          <a:ext cx="514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7</xdr:col>
      <xdr:colOff>771525</xdr:colOff>
      <xdr:row>7</xdr:row>
      <xdr:rowOff>104775</xdr:rowOff>
    </xdr:from>
    <xdr:to>
      <xdr:col>8</xdr:col>
      <xdr:colOff>161925</xdr:colOff>
      <xdr:row>9</xdr:row>
      <xdr:rowOff>57150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4057650" y="647700"/>
          <a:ext cx="238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8</xdr:col>
      <xdr:colOff>723900</xdr:colOff>
      <xdr:row>7</xdr:row>
      <xdr:rowOff>85725</xdr:rowOff>
    </xdr:from>
    <xdr:to>
      <xdr:col>9</xdr:col>
      <xdr:colOff>209550</xdr:colOff>
      <xdr:row>9</xdr:row>
      <xdr:rowOff>47625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4857750" y="628650"/>
          <a:ext cx="333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9</xdr:col>
      <xdr:colOff>695325</xdr:colOff>
      <xdr:row>7</xdr:row>
      <xdr:rowOff>85725</xdr:rowOff>
    </xdr:from>
    <xdr:to>
      <xdr:col>10</xdr:col>
      <xdr:colOff>57150</xdr:colOff>
      <xdr:row>9</xdr:row>
      <xdr:rowOff>47625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5676900" y="628650"/>
          <a:ext cx="2095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685800</xdr:colOff>
      <xdr:row>7</xdr:row>
      <xdr:rowOff>95250</xdr:rowOff>
    </xdr:from>
    <xdr:to>
      <xdr:col>11</xdr:col>
      <xdr:colOff>142875</xdr:colOff>
      <xdr:row>9</xdr:row>
      <xdr:rowOff>57150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6515100" y="638175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11</xdr:col>
      <xdr:colOff>809625</xdr:colOff>
      <xdr:row>7</xdr:row>
      <xdr:rowOff>85725</xdr:rowOff>
    </xdr:from>
    <xdr:to>
      <xdr:col>12</xdr:col>
      <xdr:colOff>276225</xdr:colOff>
      <xdr:row>9</xdr:row>
      <xdr:rowOff>47625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7486650" y="6286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12</xdr:col>
      <xdr:colOff>781050</xdr:colOff>
      <xdr:row>7</xdr:row>
      <xdr:rowOff>104775</xdr:rowOff>
    </xdr:from>
    <xdr:to>
      <xdr:col>13</xdr:col>
      <xdr:colOff>247650</xdr:colOff>
      <xdr:row>9</xdr:row>
      <xdr:rowOff>57150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8305800" y="64770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13</xdr:col>
      <xdr:colOff>819150</xdr:colOff>
      <xdr:row>7</xdr:row>
      <xdr:rowOff>104775</xdr:rowOff>
    </xdr:from>
    <xdr:to>
      <xdr:col>14</xdr:col>
      <xdr:colOff>276225</xdr:colOff>
      <xdr:row>9</xdr:row>
      <xdr:rowOff>57150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9191625" y="647700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6</xdr:col>
      <xdr:colOff>590550</xdr:colOff>
      <xdr:row>10</xdr:row>
      <xdr:rowOff>38100</xdr:rowOff>
    </xdr:from>
    <xdr:to>
      <xdr:col>7</xdr:col>
      <xdr:colOff>238125</xdr:colOff>
      <xdr:row>11</xdr:row>
      <xdr:rowOff>161925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3028950" y="1066800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7</xdr:col>
      <xdr:colOff>838200</xdr:colOff>
      <xdr:row>10</xdr:row>
      <xdr:rowOff>66675</xdr:rowOff>
    </xdr:from>
    <xdr:to>
      <xdr:col>8</xdr:col>
      <xdr:colOff>219075</xdr:colOff>
      <xdr:row>12</xdr:row>
      <xdr:rowOff>19050</xdr:rowOff>
    </xdr:to>
    <xdr:sp>
      <xdr:nvSpPr>
        <xdr:cNvPr id="19" name="TextBox 33"/>
        <xdr:cNvSpPr txBox="1">
          <a:spLocks noChangeArrowheads="1"/>
        </xdr:cNvSpPr>
      </xdr:nvSpPr>
      <xdr:spPr>
        <a:xfrm>
          <a:off x="4124325" y="109537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8</xdr:col>
      <xdr:colOff>790575</xdr:colOff>
      <xdr:row>10</xdr:row>
      <xdr:rowOff>47625</xdr:rowOff>
    </xdr:from>
    <xdr:to>
      <xdr:col>9</xdr:col>
      <xdr:colOff>276225</xdr:colOff>
      <xdr:row>12</xdr:row>
      <xdr:rowOff>9525</xdr:rowOff>
    </xdr:to>
    <xdr:sp>
      <xdr:nvSpPr>
        <xdr:cNvPr id="20" name="TextBox 34"/>
        <xdr:cNvSpPr txBox="1">
          <a:spLocks noChangeArrowheads="1"/>
        </xdr:cNvSpPr>
      </xdr:nvSpPr>
      <xdr:spPr>
        <a:xfrm>
          <a:off x="4924425" y="1076325"/>
          <a:ext cx="333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9</xdr:col>
      <xdr:colOff>819150</xdr:colOff>
      <xdr:row>10</xdr:row>
      <xdr:rowOff>47625</xdr:rowOff>
    </xdr:from>
    <xdr:to>
      <xdr:col>10</xdr:col>
      <xdr:colOff>285750</xdr:colOff>
      <xdr:row>12</xdr:row>
      <xdr:rowOff>9525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5800725" y="1076325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752475</xdr:colOff>
      <xdr:row>10</xdr:row>
      <xdr:rowOff>57150</xdr:rowOff>
    </xdr:from>
    <xdr:to>
      <xdr:col>11</xdr:col>
      <xdr:colOff>209550</xdr:colOff>
      <xdr:row>12</xdr:row>
      <xdr:rowOff>19050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6581775" y="108585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12</xdr:col>
      <xdr:colOff>19050</xdr:colOff>
      <xdr:row>10</xdr:row>
      <xdr:rowOff>47625</xdr:rowOff>
    </xdr:from>
    <xdr:to>
      <xdr:col>12</xdr:col>
      <xdr:colOff>266700</xdr:colOff>
      <xdr:row>12</xdr:row>
      <xdr:rowOff>9525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7543800" y="107632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13</xdr:col>
      <xdr:colOff>0</xdr:colOff>
      <xdr:row>10</xdr:row>
      <xdr:rowOff>66675</xdr:rowOff>
    </xdr:from>
    <xdr:to>
      <xdr:col>13</xdr:col>
      <xdr:colOff>219075</xdr:colOff>
      <xdr:row>12</xdr:row>
      <xdr:rowOff>19050</xdr:rowOff>
    </xdr:to>
    <xdr:sp>
      <xdr:nvSpPr>
        <xdr:cNvPr id="24" name="TextBox 38"/>
        <xdr:cNvSpPr txBox="1">
          <a:spLocks noChangeArrowheads="1"/>
        </xdr:cNvSpPr>
      </xdr:nvSpPr>
      <xdr:spPr>
        <a:xfrm>
          <a:off x="8372475" y="1095375"/>
          <a:ext cx="219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14</xdr:col>
      <xdr:colOff>28575</xdr:colOff>
      <xdr:row>10</xdr:row>
      <xdr:rowOff>66675</xdr:rowOff>
    </xdr:from>
    <xdr:to>
      <xdr:col>14</xdr:col>
      <xdr:colOff>342900</xdr:colOff>
      <xdr:row>12</xdr:row>
      <xdr:rowOff>19050</xdr:rowOff>
    </xdr:to>
    <xdr:sp>
      <xdr:nvSpPr>
        <xdr:cNvPr id="25" name="TextBox 39"/>
        <xdr:cNvSpPr txBox="1">
          <a:spLocks noChangeArrowheads="1"/>
        </xdr:cNvSpPr>
      </xdr:nvSpPr>
      <xdr:spPr>
        <a:xfrm>
          <a:off x="9248775" y="10953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14</xdr:col>
      <xdr:colOff>695325</xdr:colOff>
      <xdr:row>0</xdr:row>
      <xdr:rowOff>180975</xdr:rowOff>
    </xdr:from>
    <xdr:to>
      <xdr:col>15</xdr:col>
      <xdr:colOff>85725</xdr:colOff>
      <xdr:row>6</xdr:row>
      <xdr:rowOff>76200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9915525" y="180975"/>
          <a:ext cx="238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14</xdr:col>
      <xdr:colOff>733425</xdr:colOff>
      <xdr:row>7</xdr:row>
      <xdr:rowOff>95250</xdr:rowOff>
    </xdr:from>
    <xdr:to>
      <xdr:col>15</xdr:col>
      <xdr:colOff>190500</xdr:colOff>
      <xdr:row>9</xdr:row>
      <xdr:rowOff>47625</xdr:rowOff>
    </xdr:to>
    <xdr:sp>
      <xdr:nvSpPr>
        <xdr:cNvPr id="27" name="TextBox 43"/>
        <xdr:cNvSpPr txBox="1">
          <a:spLocks noChangeArrowheads="1"/>
        </xdr:cNvSpPr>
      </xdr:nvSpPr>
      <xdr:spPr>
        <a:xfrm>
          <a:off x="9953625" y="63817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14</xdr:col>
      <xdr:colOff>800100</xdr:colOff>
      <xdr:row>10</xdr:row>
      <xdr:rowOff>57150</xdr:rowOff>
    </xdr:from>
    <xdr:to>
      <xdr:col>15</xdr:col>
      <xdr:colOff>257175</xdr:colOff>
      <xdr:row>12</xdr:row>
      <xdr:rowOff>19050</xdr:rowOff>
    </xdr:to>
    <xdr:sp>
      <xdr:nvSpPr>
        <xdr:cNvPr id="28" name="TextBox 44"/>
        <xdr:cNvSpPr txBox="1">
          <a:spLocks noChangeArrowheads="1"/>
        </xdr:cNvSpPr>
      </xdr:nvSpPr>
      <xdr:spPr>
        <a:xfrm>
          <a:off x="10020300" y="108585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15</xdr:col>
      <xdr:colOff>695325</xdr:colOff>
      <xdr:row>0</xdr:row>
      <xdr:rowOff>161925</xdr:rowOff>
    </xdr:from>
    <xdr:to>
      <xdr:col>16</xdr:col>
      <xdr:colOff>85725</xdr:colOff>
      <xdr:row>6</xdr:row>
      <xdr:rowOff>57150</xdr:rowOff>
    </xdr:to>
    <xdr:sp>
      <xdr:nvSpPr>
        <xdr:cNvPr id="29" name="TextBox 45"/>
        <xdr:cNvSpPr txBox="1">
          <a:spLocks noChangeArrowheads="1"/>
        </xdr:cNvSpPr>
      </xdr:nvSpPr>
      <xdr:spPr>
        <a:xfrm>
          <a:off x="10763250" y="161925"/>
          <a:ext cx="238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15</xdr:col>
      <xdr:colOff>733425</xdr:colOff>
      <xdr:row>7</xdr:row>
      <xdr:rowOff>85725</xdr:rowOff>
    </xdr:from>
    <xdr:to>
      <xdr:col>16</xdr:col>
      <xdr:colOff>190500</xdr:colOff>
      <xdr:row>9</xdr:row>
      <xdr:rowOff>47625</xdr:rowOff>
    </xdr:to>
    <xdr:sp>
      <xdr:nvSpPr>
        <xdr:cNvPr id="30" name="TextBox 46"/>
        <xdr:cNvSpPr txBox="1">
          <a:spLocks noChangeArrowheads="1"/>
        </xdr:cNvSpPr>
      </xdr:nvSpPr>
      <xdr:spPr>
        <a:xfrm>
          <a:off x="10801350" y="62865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15</xdr:col>
      <xdr:colOff>790575</xdr:colOff>
      <xdr:row>10</xdr:row>
      <xdr:rowOff>47625</xdr:rowOff>
    </xdr:from>
    <xdr:to>
      <xdr:col>16</xdr:col>
      <xdr:colOff>257175</xdr:colOff>
      <xdr:row>12</xdr:row>
      <xdr:rowOff>9525</xdr:rowOff>
    </xdr:to>
    <xdr:sp>
      <xdr:nvSpPr>
        <xdr:cNvPr id="31" name="TextBox 47"/>
        <xdr:cNvSpPr txBox="1">
          <a:spLocks noChangeArrowheads="1"/>
        </xdr:cNvSpPr>
      </xdr:nvSpPr>
      <xdr:spPr>
        <a:xfrm>
          <a:off x="10858500" y="1076325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17</xdr:row>
      <xdr:rowOff>57150</xdr:rowOff>
    </xdr:from>
    <xdr:to>
      <xdr:col>4</xdr:col>
      <xdr:colOff>238125</xdr:colOff>
      <xdr:row>19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00050" y="2066925"/>
          <a:ext cx="1171575" cy="238125"/>
        </a:xfrm>
        <a:prstGeom prst="wedgeRectCallout">
          <a:avLst>
            <a:gd name="adj1" fmla="val 146750"/>
            <a:gd name="adj2" fmla="val 278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Ingresar Gi y Fi</a:t>
          </a:r>
        </a:p>
      </xdr:txBody>
    </xdr:sp>
    <xdr:clientData/>
  </xdr:twoCellAnchor>
  <xdr:twoCellAnchor>
    <xdr:from>
      <xdr:col>6</xdr:col>
      <xdr:colOff>533400</xdr:colOff>
      <xdr:row>0</xdr:row>
      <xdr:rowOff>171450</xdr:rowOff>
    </xdr:from>
    <xdr:to>
      <xdr:col>7</xdr:col>
      <xdr:colOff>200025</xdr:colOff>
      <xdr:row>6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124200" y="17145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6</xdr:col>
      <xdr:colOff>638175</xdr:colOff>
      <xdr:row>7</xdr:row>
      <xdr:rowOff>85725</xdr:rowOff>
    </xdr:from>
    <xdr:to>
      <xdr:col>7</xdr:col>
      <xdr:colOff>295275</xdr:colOff>
      <xdr:row>9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628650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7</xdr:col>
      <xdr:colOff>19050</xdr:colOff>
      <xdr:row>10</xdr:row>
      <xdr:rowOff>66675</xdr:rowOff>
    </xdr:from>
    <xdr:to>
      <xdr:col>7</xdr:col>
      <xdr:colOff>323850</xdr:colOff>
      <xdr:row>12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57550" y="109537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7</xdr:col>
      <xdr:colOff>895350</xdr:colOff>
      <xdr:row>10</xdr:row>
      <xdr:rowOff>85725</xdr:rowOff>
    </xdr:from>
    <xdr:to>
      <xdr:col>8</xdr:col>
      <xdr:colOff>276225</xdr:colOff>
      <xdr:row>12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33850" y="11144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9</xdr:col>
      <xdr:colOff>0</xdr:colOff>
      <xdr:row>10</xdr:row>
      <xdr:rowOff>76200</xdr:rowOff>
    </xdr:from>
    <xdr:to>
      <xdr:col>9</xdr:col>
      <xdr:colOff>314325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19675" y="110490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9</xdr:col>
      <xdr:colOff>800100</xdr:colOff>
      <xdr:row>10</xdr:row>
      <xdr:rowOff>66675</xdr:rowOff>
    </xdr:from>
    <xdr:to>
      <xdr:col>10</xdr:col>
      <xdr:colOff>257175</xdr:colOff>
      <xdr:row>12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9775" y="109537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819150</xdr:colOff>
      <xdr:row>10</xdr:row>
      <xdr:rowOff>76200</xdr:rowOff>
    </xdr:from>
    <xdr:to>
      <xdr:col>11</xdr:col>
      <xdr:colOff>285750</xdr:colOff>
      <xdr:row>12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86550" y="110490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11</xdr:col>
      <xdr:colOff>838200</xdr:colOff>
      <xdr:row>10</xdr:row>
      <xdr:rowOff>66675</xdr:rowOff>
    </xdr:from>
    <xdr:to>
      <xdr:col>12</xdr:col>
      <xdr:colOff>295275</xdr:colOff>
      <xdr:row>12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553325" y="109537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12</xdr:col>
      <xdr:colOff>809625</xdr:colOff>
      <xdr:row>10</xdr:row>
      <xdr:rowOff>85725</xdr:rowOff>
    </xdr:from>
    <xdr:to>
      <xdr:col>13</xdr:col>
      <xdr:colOff>266700</xdr:colOff>
      <xdr:row>12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372475" y="111442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13</xdr:col>
      <xdr:colOff>819150</xdr:colOff>
      <xdr:row>10</xdr:row>
      <xdr:rowOff>85725</xdr:rowOff>
    </xdr:from>
    <xdr:to>
      <xdr:col>14</xdr:col>
      <xdr:colOff>276225</xdr:colOff>
      <xdr:row>12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229725" y="111442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14</xdr:col>
      <xdr:colOff>819150</xdr:colOff>
      <xdr:row>10</xdr:row>
      <xdr:rowOff>57150</xdr:rowOff>
    </xdr:from>
    <xdr:to>
      <xdr:col>15</xdr:col>
      <xdr:colOff>285750</xdr:colOff>
      <xdr:row>12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077450" y="108585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15</xdr:col>
      <xdr:colOff>809625</xdr:colOff>
      <xdr:row>10</xdr:row>
      <xdr:rowOff>76200</xdr:rowOff>
    </xdr:from>
    <xdr:to>
      <xdr:col>16</xdr:col>
      <xdr:colOff>209550</xdr:colOff>
      <xdr:row>12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915650" y="1104900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8</xdr:col>
      <xdr:colOff>352425</xdr:colOff>
      <xdr:row>9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210050" y="65722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9</xdr:col>
      <xdr:colOff>57150</xdr:colOff>
      <xdr:row>7</xdr:row>
      <xdr:rowOff>95250</xdr:rowOff>
    </xdr:from>
    <xdr:to>
      <xdr:col>9</xdr:col>
      <xdr:colOff>371475</xdr:colOff>
      <xdr:row>9</xdr:row>
      <xdr:rowOff>47625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076825" y="6381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9525</xdr:colOff>
      <xdr:row>7</xdr:row>
      <xdr:rowOff>85725</xdr:rowOff>
    </xdr:from>
    <xdr:to>
      <xdr:col>10</xdr:col>
      <xdr:colOff>323850</xdr:colOff>
      <xdr:row>9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876925" y="6286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352425</xdr:colOff>
      <xdr:row>9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753225" y="64770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12</xdr:col>
      <xdr:colOff>47625</xdr:colOff>
      <xdr:row>7</xdr:row>
      <xdr:rowOff>85725</xdr:rowOff>
    </xdr:from>
    <xdr:to>
      <xdr:col>12</xdr:col>
      <xdr:colOff>361950</xdr:colOff>
      <xdr:row>9</xdr:row>
      <xdr:rowOff>47625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610475" y="6286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13</xdr:col>
      <xdr:colOff>333375</xdr:colOff>
      <xdr:row>9</xdr:row>
      <xdr:rowOff>57150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429625" y="65722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14</xdr:col>
      <xdr:colOff>342900</xdr:colOff>
      <xdr:row>9</xdr:row>
      <xdr:rowOff>57150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296400" y="657225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15</xdr:col>
      <xdr:colOff>38100</xdr:colOff>
      <xdr:row>7</xdr:row>
      <xdr:rowOff>85725</xdr:rowOff>
    </xdr:from>
    <xdr:to>
      <xdr:col>15</xdr:col>
      <xdr:colOff>352425</xdr:colOff>
      <xdr:row>9</xdr:row>
      <xdr:rowOff>28575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144125" y="62865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15</xdr:col>
      <xdr:colOff>876300</xdr:colOff>
      <xdr:row>7</xdr:row>
      <xdr:rowOff>104775</xdr:rowOff>
    </xdr:from>
    <xdr:to>
      <xdr:col>16</xdr:col>
      <xdr:colOff>276225</xdr:colOff>
      <xdr:row>9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0982325" y="647700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7</xdr:col>
      <xdr:colOff>790575</xdr:colOff>
      <xdr:row>5</xdr:row>
      <xdr:rowOff>19050</xdr:rowOff>
    </xdr:from>
    <xdr:to>
      <xdr:col>8</xdr:col>
      <xdr:colOff>161925</xdr:colOff>
      <xdr:row>6</xdr:row>
      <xdr:rowOff>95250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029075" y="20002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8</xdr:col>
      <xdr:colOff>742950</xdr:colOff>
      <xdr:row>1</xdr:row>
      <xdr:rowOff>9525</xdr:rowOff>
    </xdr:from>
    <xdr:to>
      <xdr:col>9</xdr:col>
      <xdr:colOff>200025</xdr:colOff>
      <xdr:row>6</xdr:row>
      <xdr:rowOff>85725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914900" y="180975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9</xdr:col>
      <xdr:colOff>685800</xdr:colOff>
      <xdr:row>1</xdr:row>
      <xdr:rowOff>9525</xdr:rowOff>
    </xdr:from>
    <xdr:to>
      <xdr:col>10</xdr:col>
      <xdr:colOff>142875</xdr:colOff>
      <xdr:row>6</xdr:row>
      <xdr:rowOff>85725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705475" y="180975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704850</xdr:colOff>
      <xdr:row>1</xdr:row>
      <xdr:rowOff>9525</xdr:rowOff>
    </xdr:from>
    <xdr:to>
      <xdr:col>11</xdr:col>
      <xdr:colOff>171450</xdr:colOff>
      <xdr:row>6</xdr:row>
      <xdr:rowOff>95250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6572250" y="180975"/>
          <a:ext cx="314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11</xdr:col>
      <xdr:colOff>723900</xdr:colOff>
      <xdr:row>1</xdr:row>
      <xdr:rowOff>9525</xdr:rowOff>
    </xdr:from>
    <xdr:to>
      <xdr:col>12</xdr:col>
      <xdr:colOff>190500</xdr:colOff>
      <xdr:row>6</xdr:row>
      <xdr:rowOff>85725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439025" y="180975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12</xdr:col>
      <xdr:colOff>695325</xdr:colOff>
      <xdr:row>5</xdr:row>
      <xdr:rowOff>19050</xdr:rowOff>
    </xdr:from>
    <xdr:to>
      <xdr:col>13</xdr:col>
      <xdr:colOff>152400</xdr:colOff>
      <xdr:row>6</xdr:row>
      <xdr:rowOff>95250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8258175" y="20002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13</xdr:col>
      <xdr:colOff>704850</xdr:colOff>
      <xdr:row>5</xdr:row>
      <xdr:rowOff>19050</xdr:rowOff>
    </xdr:from>
    <xdr:to>
      <xdr:col>14</xdr:col>
      <xdr:colOff>161925</xdr:colOff>
      <xdr:row>6</xdr:row>
      <xdr:rowOff>95250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115425" y="20002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14</xdr:col>
      <xdr:colOff>714375</xdr:colOff>
      <xdr:row>0</xdr:row>
      <xdr:rowOff>171450</xdr:rowOff>
    </xdr:from>
    <xdr:to>
      <xdr:col>15</xdr:col>
      <xdr:colOff>171450</xdr:colOff>
      <xdr:row>6</xdr:row>
      <xdr:rowOff>57150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972675" y="171450"/>
          <a:ext cx="304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15</xdr:col>
      <xdr:colOff>695325</xdr:colOff>
      <xdr:row>1</xdr:row>
      <xdr:rowOff>9525</xdr:rowOff>
    </xdr:from>
    <xdr:to>
      <xdr:col>16</xdr:col>
      <xdr:colOff>95250</xdr:colOff>
      <xdr:row>6</xdr:row>
      <xdr:rowOff>95250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801350" y="180975"/>
          <a:ext cx="304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PageLayoutView="0" workbookViewId="0" topLeftCell="A1">
      <selection activeCell="D15" sqref="D15"/>
    </sheetView>
  </sheetViews>
  <sheetFormatPr defaultColWidth="11.421875" defaultRowHeight="15"/>
  <cols>
    <col min="1" max="1" width="1.57421875" style="0" customWidth="1"/>
    <col min="2" max="2" width="3.28125" style="0" bestFit="1" customWidth="1"/>
    <col min="3" max="3" width="5.7109375" style="0" bestFit="1" customWidth="1"/>
    <col min="4" max="4" width="7.140625" style="0" bestFit="1" customWidth="1"/>
    <col min="5" max="5" width="11.421875" style="0" customWidth="1"/>
    <col min="6" max="6" width="7.421875" style="0" customWidth="1"/>
    <col min="7" max="18" width="12.7109375" style="0" customWidth="1"/>
  </cols>
  <sheetData>
    <row r="1" spans="7:17" ht="14.25">
      <c r="G1" s="3" t="str">
        <f aca="true" t="shared" si="0" ref="G1:Q1">+G22</f>
        <v>Pre RF</v>
      </c>
      <c r="H1" s="3" t="str">
        <f t="shared" si="0"/>
        <v>Coaxil1</v>
      </c>
      <c r="I1" s="3" t="str">
        <f t="shared" si="0"/>
        <v>RF1</v>
      </c>
      <c r="J1" s="3" t="str">
        <f t="shared" si="0"/>
        <v>Splitter</v>
      </c>
      <c r="K1" s="3" t="str">
        <f t="shared" si="0"/>
        <v>Coaxil2</v>
      </c>
      <c r="L1" s="3" t="str">
        <f t="shared" si="0"/>
        <v>RF2</v>
      </c>
      <c r="M1" s="3" t="str">
        <f t="shared" si="0"/>
        <v>Splitter</v>
      </c>
      <c r="N1" s="3" t="str">
        <f t="shared" si="0"/>
        <v>Coaxil3</v>
      </c>
      <c r="O1" s="3" t="str">
        <f t="shared" si="0"/>
        <v>RF3</v>
      </c>
      <c r="P1" s="3" t="str">
        <f t="shared" si="0"/>
        <v>Splitter</v>
      </c>
      <c r="Q1" s="3" t="str">
        <f t="shared" si="0"/>
        <v>Coaxil4</v>
      </c>
    </row>
    <row r="2" ht="14.25" hidden="1"/>
    <row r="3" ht="14.25" hidden="1"/>
    <row r="4" ht="14.25" hidden="1"/>
    <row r="5" ht="14.25" hidden="1"/>
    <row r="6" spans="6:17" ht="14.25">
      <c r="F6" s="5" t="s">
        <v>4</v>
      </c>
      <c r="G6" s="3" t="s">
        <v>1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25</v>
      </c>
    </row>
    <row r="7" spans="6:17" ht="14.25">
      <c r="F7" s="5"/>
      <c r="G7" s="3"/>
      <c r="H7" s="9" t="s">
        <v>0</v>
      </c>
      <c r="I7" s="9" t="s">
        <v>8</v>
      </c>
      <c r="J7" s="9" t="s">
        <v>7</v>
      </c>
      <c r="K7" s="9" t="s">
        <v>6</v>
      </c>
      <c r="L7" s="9" t="s">
        <v>5</v>
      </c>
      <c r="M7" s="9" t="s">
        <v>20</v>
      </c>
      <c r="N7" s="9" t="s">
        <v>21</v>
      </c>
      <c r="O7" s="9" t="s">
        <v>22</v>
      </c>
      <c r="P7" s="9" t="s">
        <v>23</v>
      </c>
      <c r="Q7" s="9" t="s">
        <v>24</v>
      </c>
    </row>
    <row r="8" ht="9.75" customHeight="1">
      <c r="F8" s="5"/>
    </row>
    <row r="9" spans="6:17" ht="14.25">
      <c r="F9" s="5" t="s">
        <v>4</v>
      </c>
      <c r="G9" s="11">
        <f>+G27</f>
        <v>1.5848931924611136</v>
      </c>
      <c r="H9" s="43">
        <f aca="true" t="shared" si="1" ref="H9:Q9">+H27-1</f>
        <v>1.1232444620002195</v>
      </c>
      <c r="I9" s="43">
        <f t="shared" si="1"/>
        <v>2.1622776601683795</v>
      </c>
      <c r="J9" s="43">
        <f t="shared" si="1"/>
        <v>9</v>
      </c>
      <c r="K9" s="45">
        <f t="shared" si="1"/>
        <v>0.6788040181225605</v>
      </c>
      <c r="L9" s="45">
        <f t="shared" si="1"/>
        <v>2.1622776601683795</v>
      </c>
      <c r="M9" s="45">
        <f t="shared" si="1"/>
        <v>9</v>
      </c>
      <c r="N9" s="43">
        <f t="shared" si="1"/>
        <v>0.6788040181225605</v>
      </c>
      <c r="O9" s="43">
        <f t="shared" si="1"/>
        <v>2.1622776601683795</v>
      </c>
      <c r="P9" s="45">
        <f t="shared" si="1"/>
        <v>9</v>
      </c>
      <c r="Q9" s="45">
        <f t="shared" si="1"/>
        <v>0.6519617982290153</v>
      </c>
    </row>
    <row r="10" spans="6:17" ht="14.25">
      <c r="F10" s="5"/>
      <c r="G10" s="11"/>
      <c r="H10" s="10">
        <f>+G26</f>
        <v>39.810717055349755</v>
      </c>
      <c r="I10" s="10">
        <f aca="true" t="shared" si="2" ref="I10:Q10">+H10*H26</f>
        <v>18.749945080674202</v>
      </c>
      <c r="J10" s="10">
        <f t="shared" si="2"/>
        <v>314.7748314101319</v>
      </c>
      <c r="K10" s="46">
        <f t="shared" si="2"/>
        <v>31.477483141013195</v>
      </c>
      <c r="L10" s="46">
        <f t="shared" si="2"/>
        <v>18.749945080674205</v>
      </c>
      <c r="M10" s="46">
        <f t="shared" si="2"/>
        <v>314.774831410132</v>
      </c>
      <c r="N10" s="10">
        <f t="shared" si="2"/>
        <v>31.4774831410132</v>
      </c>
      <c r="O10" s="10">
        <f t="shared" si="2"/>
        <v>18.74994508067421</v>
      </c>
      <c r="P10" s="46">
        <f t="shared" si="2"/>
        <v>309.7419299216585</v>
      </c>
      <c r="Q10" s="46">
        <f t="shared" si="2"/>
        <v>30.97419299216585</v>
      </c>
    </row>
    <row r="11" spans="6:14" ht="9.75" customHeight="1">
      <c r="F11" s="5"/>
      <c r="G11" s="11"/>
      <c r="H11" s="11"/>
      <c r="I11" s="11"/>
      <c r="J11" s="11"/>
      <c r="K11" s="11"/>
      <c r="L11" s="11"/>
      <c r="N11" s="12"/>
    </row>
    <row r="12" spans="6:17" ht="14.25">
      <c r="F12" s="5" t="s">
        <v>4</v>
      </c>
      <c r="G12" s="11">
        <f>+G9</f>
        <v>1.5848931924611136</v>
      </c>
      <c r="H12" s="11">
        <f aca="true" t="shared" si="3" ref="H12:Q12">+H9/H10</f>
        <v>0.028214625233666274</v>
      </c>
      <c r="I12" s="11">
        <f t="shared" si="3"/>
        <v>0.11532181299011193</v>
      </c>
      <c r="J12" s="11">
        <f t="shared" si="3"/>
        <v>0.028591866635847906</v>
      </c>
      <c r="K12" s="11">
        <f t="shared" si="3"/>
        <v>0.02156474884226437</v>
      </c>
      <c r="L12" s="11">
        <f t="shared" si="3"/>
        <v>0.11532181299011192</v>
      </c>
      <c r="M12" s="11">
        <f t="shared" si="3"/>
        <v>0.0285918666358479</v>
      </c>
      <c r="N12" s="11">
        <f t="shared" si="3"/>
        <v>0.021564748842264368</v>
      </c>
      <c r="O12" s="11">
        <f t="shared" si="3"/>
        <v>0.11532181299011189</v>
      </c>
      <c r="P12" s="11">
        <f>+P9/P10</f>
        <v>0.029056447095413676</v>
      </c>
      <c r="Q12" s="11">
        <f t="shared" si="3"/>
        <v>0.02104854833163572</v>
      </c>
    </row>
    <row r="13" spans="6:14" ht="9.75" customHeight="1">
      <c r="F13" s="5"/>
      <c r="N13" s="12"/>
    </row>
    <row r="14" spans="6:14" ht="9.75" customHeight="1" thickBot="1">
      <c r="F14" s="5"/>
      <c r="N14" s="10"/>
    </row>
    <row r="15" spans="6:12" ht="15" thickBot="1">
      <c r="F15" s="6" t="s">
        <v>4</v>
      </c>
      <c r="G15" s="8">
        <f>SUM(G12:Q12)</f>
        <v>2.1094914830483895</v>
      </c>
      <c r="H15" s="7" t="s">
        <v>3</v>
      </c>
      <c r="I15" s="2"/>
      <c r="J15" s="6" t="s">
        <v>4</v>
      </c>
      <c r="K15" s="8">
        <f>10*LOG(G15)</f>
        <v>3.2417777628222595</v>
      </c>
      <c r="L15" s="7" t="s">
        <v>2</v>
      </c>
    </row>
    <row r="16" spans="6:14" ht="4.5" customHeight="1">
      <c r="F16" s="5"/>
      <c r="H16" s="2"/>
      <c r="N16" s="12"/>
    </row>
    <row r="17" spans="6:14" ht="14.25">
      <c r="F17" s="5" t="s">
        <v>14</v>
      </c>
      <c r="G17" s="2">
        <f>+G26*H26*I26*J26*K26*L26*M26*N26*O26*P26*Q26</f>
        <v>18.74994508067421</v>
      </c>
      <c r="H17" t="s">
        <v>3</v>
      </c>
      <c r="J17" s="5" t="s">
        <v>14</v>
      </c>
      <c r="K17" s="1">
        <f>+G24+H24+I24+J24+K24+L24+M24+N24+O24+P24+Q24</f>
        <v>12.73</v>
      </c>
      <c r="L17" t="s">
        <v>2</v>
      </c>
      <c r="N17" s="12"/>
    </row>
    <row r="18" spans="6:14" ht="6" customHeight="1">
      <c r="F18" s="5"/>
      <c r="N18" s="10"/>
    </row>
    <row r="20" spans="1:14" ht="6" customHeight="1">
      <c r="A20" s="3"/>
      <c r="B20" s="3"/>
      <c r="C20" s="3"/>
      <c r="D20" s="3"/>
      <c r="N20" s="12"/>
    </row>
    <row r="21" spans="1:14" ht="6" customHeight="1">
      <c r="A21" s="3"/>
      <c r="B21" s="3"/>
      <c r="C21" s="3"/>
      <c r="D21" s="3"/>
      <c r="N21" s="12"/>
    </row>
    <row r="22" spans="2:17" ht="14.25">
      <c r="B22" s="3"/>
      <c r="E22" s="3" t="s">
        <v>15</v>
      </c>
      <c r="G22" s="42" t="s">
        <v>26</v>
      </c>
      <c r="H22" s="42" t="s">
        <v>27</v>
      </c>
      <c r="I22" s="42" t="s">
        <v>28</v>
      </c>
      <c r="J22" s="42" t="s">
        <v>30</v>
      </c>
      <c r="K22" s="42" t="s">
        <v>29</v>
      </c>
      <c r="L22" s="42" t="s">
        <v>31</v>
      </c>
      <c r="M22" s="42" t="s">
        <v>30</v>
      </c>
      <c r="N22" s="42" t="s">
        <v>32</v>
      </c>
      <c r="O22" s="42" t="s">
        <v>33</v>
      </c>
      <c r="P22" s="42" t="s">
        <v>30</v>
      </c>
      <c r="Q22" s="42" t="s">
        <v>34</v>
      </c>
    </row>
    <row r="23" spans="2:17" ht="14.25">
      <c r="B23" s="3"/>
      <c r="E23" s="3"/>
      <c r="G23" s="42"/>
      <c r="H23" s="42" t="s">
        <v>39</v>
      </c>
      <c r="I23" s="42"/>
      <c r="J23" s="42"/>
      <c r="K23" s="42" t="s">
        <v>36</v>
      </c>
      <c r="L23" s="42"/>
      <c r="M23" s="42"/>
      <c r="N23" s="42" t="s">
        <v>36</v>
      </c>
      <c r="O23" s="42"/>
      <c r="P23" s="42"/>
      <c r="Q23" s="42" t="s">
        <v>35</v>
      </c>
    </row>
    <row r="24" spans="4:17" ht="14.25">
      <c r="D24" t="s">
        <v>40</v>
      </c>
      <c r="E24" s="3" t="s">
        <v>2</v>
      </c>
      <c r="G24" s="41">
        <v>16</v>
      </c>
      <c r="H24" s="41">
        <f>-30*H31</f>
        <v>-3.27</v>
      </c>
      <c r="I24" s="41">
        <f>0-J24-K24</f>
        <v>12.25</v>
      </c>
      <c r="J24" s="41">
        <v>-10</v>
      </c>
      <c r="K24" s="41">
        <f>-K30</f>
        <v>-2.25</v>
      </c>
      <c r="L24" s="41">
        <f>0-M24-N24</f>
        <v>12.25</v>
      </c>
      <c r="M24" s="41">
        <f>-M25</f>
        <v>-10</v>
      </c>
      <c r="N24" s="40">
        <f>-K30</f>
        <v>-2.25</v>
      </c>
      <c r="O24" s="41">
        <f>0-P24-Q24</f>
        <v>12.18</v>
      </c>
      <c r="P24" s="40">
        <f>-P25</f>
        <v>-10</v>
      </c>
      <c r="Q24" s="40">
        <f>-20*H31</f>
        <v>-2.18</v>
      </c>
    </row>
    <row r="25" spans="4:17" ht="14.25">
      <c r="D25" t="s">
        <v>41</v>
      </c>
      <c r="E25" s="3" t="s">
        <v>2</v>
      </c>
      <c r="G25" s="41">
        <v>2</v>
      </c>
      <c r="H25" s="41">
        <f>-H24</f>
        <v>3.27</v>
      </c>
      <c r="I25" s="41">
        <v>5</v>
      </c>
      <c r="J25" s="40">
        <f>-J24</f>
        <v>10</v>
      </c>
      <c r="K25" s="41">
        <f>-K24</f>
        <v>2.25</v>
      </c>
      <c r="L25" s="40">
        <v>5</v>
      </c>
      <c r="M25" s="41">
        <v>10</v>
      </c>
      <c r="N25" s="40">
        <f>-N24</f>
        <v>2.25</v>
      </c>
      <c r="O25" s="41">
        <v>5</v>
      </c>
      <c r="P25" s="40">
        <v>10</v>
      </c>
      <c r="Q25" s="40">
        <f>-Q24</f>
        <v>2.18</v>
      </c>
    </row>
    <row r="26" spans="4:17" ht="14.25">
      <c r="D26" t="s">
        <v>40</v>
      </c>
      <c r="E26" s="3" t="s">
        <v>3</v>
      </c>
      <c r="G26" s="2">
        <f aca="true" t="shared" si="4" ref="G26:Q26">10^(G24/10)</f>
        <v>39.810717055349755</v>
      </c>
      <c r="H26" s="2">
        <f t="shared" si="4"/>
        <v>0.4709773263969529</v>
      </c>
      <c r="I26" s="2">
        <f t="shared" si="4"/>
        <v>16.788040181225607</v>
      </c>
      <c r="J26" s="2">
        <f t="shared" si="4"/>
        <v>0.1</v>
      </c>
      <c r="K26" s="2">
        <f t="shared" si="4"/>
        <v>0.5956621435290104</v>
      </c>
      <c r="L26" s="2">
        <f t="shared" si="4"/>
        <v>16.788040181225607</v>
      </c>
      <c r="M26" s="2">
        <f t="shared" si="4"/>
        <v>0.1</v>
      </c>
      <c r="N26" s="2">
        <f t="shared" si="4"/>
        <v>0.5956621435290104</v>
      </c>
      <c r="O26" s="2">
        <f t="shared" si="4"/>
        <v>16.519617982290153</v>
      </c>
      <c r="P26" s="2">
        <f t="shared" si="4"/>
        <v>0.1</v>
      </c>
      <c r="Q26" s="2">
        <f t="shared" si="4"/>
        <v>0.6053408747539134</v>
      </c>
    </row>
    <row r="27" spans="4:17" ht="14.25">
      <c r="D27" t="s">
        <v>41</v>
      </c>
      <c r="E27" s="3" t="s">
        <v>3</v>
      </c>
      <c r="G27" s="2">
        <f aca="true" t="shared" si="5" ref="G27:Q27">10^(G25/10)</f>
        <v>1.5848931924611136</v>
      </c>
      <c r="H27" s="2">
        <f t="shared" si="5"/>
        <v>2.1232444620002195</v>
      </c>
      <c r="I27" s="2">
        <f t="shared" si="5"/>
        <v>3.1622776601683795</v>
      </c>
      <c r="J27" s="2">
        <f t="shared" si="5"/>
        <v>10</v>
      </c>
      <c r="K27" s="2">
        <f t="shared" si="5"/>
        <v>1.6788040181225605</v>
      </c>
      <c r="L27" s="2">
        <f t="shared" si="5"/>
        <v>3.1622776601683795</v>
      </c>
      <c r="M27" s="2">
        <f t="shared" si="5"/>
        <v>10</v>
      </c>
      <c r="N27" s="2">
        <f t="shared" si="5"/>
        <v>1.6788040181225605</v>
      </c>
      <c r="O27" s="2">
        <f t="shared" si="5"/>
        <v>3.1622776601683795</v>
      </c>
      <c r="P27" s="2">
        <f t="shared" si="5"/>
        <v>10</v>
      </c>
      <c r="Q27" s="2">
        <f t="shared" si="5"/>
        <v>1.6519617982290153</v>
      </c>
    </row>
    <row r="28" ht="14.25">
      <c r="N28" s="12"/>
    </row>
    <row r="30" spans="4:12" ht="14.25">
      <c r="D30" s="3" t="s">
        <v>37</v>
      </c>
      <c r="H30">
        <v>10.9</v>
      </c>
      <c r="I30" t="s">
        <v>58</v>
      </c>
      <c r="K30">
        <v>2.25</v>
      </c>
      <c r="L30" t="s">
        <v>58</v>
      </c>
    </row>
    <row r="31" spans="6:12" ht="14.25">
      <c r="F31" s="5"/>
      <c r="H31">
        <f>H30/100</f>
        <v>0.109</v>
      </c>
      <c r="I31" t="s">
        <v>59</v>
      </c>
      <c r="K31">
        <f>K30/100</f>
        <v>0.0225</v>
      </c>
      <c r="L31" t="s">
        <v>59</v>
      </c>
    </row>
    <row r="32" ht="14.25">
      <c r="D32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C15" sqref="C15"/>
    </sheetView>
  </sheetViews>
  <sheetFormatPr defaultColWidth="11.421875" defaultRowHeight="15"/>
  <cols>
    <col min="1" max="1" width="3.8515625" style="0" customWidth="1"/>
    <col min="2" max="2" width="3.28125" style="0" bestFit="1" customWidth="1"/>
    <col min="3" max="3" width="5.7109375" style="0" bestFit="1" customWidth="1"/>
    <col min="4" max="4" width="7.140625" style="0" bestFit="1" customWidth="1"/>
    <col min="5" max="5" width="11.421875" style="0" customWidth="1"/>
    <col min="6" max="6" width="7.421875" style="0" customWidth="1"/>
    <col min="7" max="7" width="9.7109375" style="0" bestFit="1" customWidth="1"/>
    <col min="8" max="8" width="14.00390625" style="0" bestFit="1" customWidth="1"/>
    <col min="9" max="15" width="12.7109375" style="0" bestFit="1" customWidth="1"/>
    <col min="16" max="16" width="13.57421875" style="0" bestFit="1" customWidth="1"/>
    <col min="17" max="17" width="11.00390625" style="0" bestFit="1" customWidth="1"/>
  </cols>
  <sheetData>
    <row r="1" spans="7:17" ht="14.25">
      <c r="G1" s="3" t="str">
        <f aca="true" t="shared" si="0" ref="G1:Q1">+G22</f>
        <v>Pre RF</v>
      </c>
      <c r="H1" s="3" t="str">
        <f t="shared" si="0"/>
        <v>Coaxil1</v>
      </c>
      <c r="I1" s="3" t="str">
        <f t="shared" si="0"/>
        <v>RF1</v>
      </c>
      <c r="J1" s="3" t="str">
        <f t="shared" si="0"/>
        <v>Splitter</v>
      </c>
      <c r="K1" s="3" t="str">
        <f t="shared" si="0"/>
        <v>Coaxil2</v>
      </c>
      <c r="L1" s="3" t="str">
        <f t="shared" si="0"/>
        <v>RF2</v>
      </c>
      <c r="M1" s="3" t="str">
        <f t="shared" si="0"/>
        <v>Splitter</v>
      </c>
      <c r="N1" s="3" t="str">
        <f t="shared" si="0"/>
        <v>Coaxil3</v>
      </c>
      <c r="O1" s="3" t="str">
        <f t="shared" si="0"/>
        <v>RF3</v>
      </c>
      <c r="P1" s="3" t="str">
        <f t="shared" si="0"/>
        <v>Splitter</v>
      </c>
      <c r="Q1" s="3" t="str">
        <f t="shared" si="0"/>
        <v>Coaxil4</v>
      </c>
    </row>
    <row r="2" ht="14.25" hidden="1"/>
    <row r="3" ht="14.25" hidden="1"/>
    <row r="4" ht="14.25" hidden="1"/>
    <row r="5" ht="14.25" hidden="1"/>
    <row r="6" spans="6:17" ht="14.25">
      <c r="F6" s="5" t="s">
        <v>4</v>
      </c>
      <c r="G6" s="3" t="s">
        <v>1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25</v>
      </c>
    </row>
    <row r="7" spans="6:17" ht="14.25">
      <c r="F7" s="5"/>
      <c r="G7" s="3"/>
      <c r="H7" s="9" t="s">
        <v>0</v>
      </c>
      <c r="I7" s="9" t="s">
        <v>8</v>
      </c>
      <c r="J7" s="9" t="s">
        <v>7</v>
      </c>
      <c r="K7" s="9" t="s">
        <v>6</v>
      </c>
      <c r="L7" s="9" t="s">
        <v>5</v>
      </c>
      <c r="M7" s="9" t="s">
        <v>20</v>
      </c>
      <c r="N7" s="9" t="s">
        <v>21</v>
      </c>
      <c r="O7" s="9" t="s">
        <v>22</v>
      </c>
      <c r="P7" s="9" t="s">
        <v>23</v>
      </c>
      <c r="Q7" s="9" t="s">
        <v>24</v>
      </c>
    </row>
    <row r="8" ht="9.75" customHeight="1">
      <c r="F8" s="5"/>
    </row>
    <row r="9" spans="6:17" ht="14.25">
      <c r="F9" s="5" t="s">
        <v>4</v>
      </c>
      <c r="G9" s="11">
        <f>+G27</f>
        <v>1.5848931924611136</v>
      </c>
      <c r="H9" s="43">
        <f aca="true" t="shared" si="1" ref="H9:Q9">+H27-1</f>
        <v>9.471285480509</v>
      </c>
      <c r="I9" s="43">
        <f t="shared" si="1"/>
        <v>2.1622776601683795</v>
      </c>
      <c r="J9" s="43">
        <f t="shared" si="1"/>
        <v>9</v>
      </c>
      <c r="K9" s="43">
        <f t="shared" si="1"/>
        <v>3.5814188671453353</v>
      </c>
      <c r="L9" s="43">
        <f t="shared" si="1"/>
        <v>2.1622776601683795</v>
      </c>
      <c r="M9" s="43">
        <f t="shared" si="1"/>
        <v>9</v>
      </c>
      <c r="N9" s="43">
        <f t="shared" si="1"/>
        <v>3.5814188671453353</v>
      </c>
      <c r="O9" s="43">
        <f t="shared" si="1"/>
        <v>2.1622776601683795</v>
      </c>
      <c r="P9" s="43">
        <f t="shared" si="1"/>
        <v>9</v>
      </c>
      <c r="Q9" s="44">
        <f t="shared" si="1"/>
        <v>3.786300923226384</v>
      </c>
    </row>
    <row r="10" spans="6:17" ht="14.25">
      <c r="F10" s="5"/>
      <c r="G10" s="11"/>
      <c r="H10" s="10">
        <f>+G26</f>
        <v>39.810717055349755</v>
      </c>
      <c r="I10" s="10">
        <f aca="true" t="shared" si="2" ref="I10:Q10">+H10*H26</f>
        <v>3.8018939632056137</v>
      </c>
      <c r="J10" s="10">
        <f t="shared" si="2"/>
        <v>174.18068733916155</v>
      </c>
      <c r="K10" s="10">
        <f t="shared" si="2"/>
        <v>17.418068733916154</v>
      </c>
      <c r="L10" s="10">
        <f t="shared" si="2"/>
        <v>3.8018939632056146</v>
      </c>
      <c r="M10" s="10">
        <f t="shared" si="2"/>
        <v>174.1806873391616</v>
      </c>
      <c r="N10" s="10">
        <f t="shared" si="2"/>
        <v>17.41806873391616</v>
      </c>
      <c r="O10" s="10">
        <f t="shared" si="2"/>
        <v>3.801893963205616</v>
      </c>
      <c r="P10" s="10">
        <f t="shared" si="2"/>
        <v>181.9700858609987</v>
      </c>
      <c r="Q10" s="10">
        <f t="shared" si="2"/>
        <v>18.19700858609987</v>
      </c>
    </row>
    <row r="11" spans="6:14" ht="9.75" customHeight="1">
      <c r="F11" s="5"/>
      <c r="G11" s="11"/>
      <c r="H11" s="11"/>
      <c r="I11" s="11"/>
      <c r="J11" s="11"/>
      <c r="K11" s="11"/>
      <c r="L11" s="11"/>
      <c r="N11" s="12"/>
    </row>
    <row r="12" spans="6:17" ht="14.25">
      <c r="F12" s="5" t="s">
        <v>4</v>
      </c>
      <c r="G12" s="11">
        <f>+G9</f>
        <v>1.5848931924611136</v>
      </c>
      <c r="H12" s="11">
        <f aca="true" t="shared" si="3" ref="H12:Q12">+H9/H10</f>
        <v>0.2379079348744423</v>
      </c>
      <c r="I12" s="11">
        <f t="shared" si="3"/>
        <v>0.5687369719131327</v>
      </c>
      <c r="J12" s="11">
        <f t="shared" si="3"/>
        <v>0.05167048159865944</v>
      </c>
      <c r="K12" s="11">
        <f t="shared" si="3"/>
        <v>0.2056151529688053</v>
      </c>
      <c r="L12" s="11">
        <f t="shared" si="3"/>
        <v>0.5687369719131324</v>
      </c>
      <c r="M12" s="11">
        <f t="shared" si="3"/>
        <v>0.051670481598659425</v>
      </c>
      <c r="N12" s="11">
        <f t="shared" si="3"/>
        <v>0.20561515296880523</v>
      </c>
      <c r="O12" s="11">
        <f t="shared" si="3"/>
        <v>0.5687369719131323</v>
      </c>
      <c r="P12" s="11">
        <f t="shared" si="3"/>
        <v>0.049458678647186116</v>
      </c>
      <c r="Q12" s="11">
        <f t="shared" si="3"/>
        <v>0.20807271180377537</v>
      </c>
    </row>
    <row r="13" spans="6:14" ht="9.75" customHeight="1">
      <c r="F13" s="5"/>
      <c r="N13" s="12"/>
    </row>
    <row r="14" spans="6:14" ht="9.75" customHeight="1" thickBot="1">
      <c r="F14" s="5"/>
      <c r="N14" s="10"/>
    </row>
    <row r="15" spans="6:12" ht="15" thickBot="1">
      <c r="F15" s="6" t="s">
        <v>4</v>
      </c>
      <c r="G15" s="8">
        <f>SUM(G12:Q12)</f>
        <v>4.301114702660844</v>
      </c>
      <c r="H15" s="7" t="s">
        <v>3</v>
      </c>
      <c r="I15" s="2"/>
      <c r="J15" s="6" t="s">
        <v>4</v>
      </c>
      <c r="K15" s="8">
        <f>10*LOG(G15)</f>
        <v>6.335810245276853</v>
      </c>
      <c r="L15" s="7" t="s">
        <v>2</v>
      </c>
    </row>
    <row r="16" spans="6:14" ht="4.5" customHeight="1">
      <c r="F16" s="5"/>
      <c r="H16" s="2"/>
      <c r="N16" s="12"/>
    </row>
    <row r="17" spans="6:14" ht="14.25">
      <c r="F17" s="5" t="s">
        <v>14</v>
      </c>
      <c r="G17" s="2">
        <f>+G26*H26*I26*J26*K26*L26*M26*N26*O26*P26*Q26</f>
        <v>3.8018939632056186</v>
      </c>
      <c r="H17" t="s">
        <v>3</v>
      </c>
      <c r="J17" s="5" t="s">
        <v>14</v>
      </c>
      <c r="K17" s="1">
        <f>+G24+H24+I24+J24+K24+L24+M24+N24+O24+P24+Q24</f>
        <v>5.799999999999997</v>
      </c>
      <c r="L17" t="s">
        <v>2</v>
      </c>
      <c r="N17" s="12"/>
    </row>
    <row r="18" spans="6:14" ht="6" customHeight="1">
      <c r="F18" s="5"/>
      <c r="N18" s="10"/>
    </row>
    <row r="20" spans="1:14" ht="6" customHeight="1">
      <c r="A20" s="3"/>
      <c r="B20" s="3"/>
      <c r="C20" s="3"/>
      <c r="D20" s="3"/>
      <c r="N20" s="12"/>
    </row>
    <row r="21" spans="1:14" ht="6" customHeight="1">
      <c r="A21" s="3"/>
      <c r="B21" s="3"/>
      <c r="C21" s="3"/>
      <c r="D21" s="3"/>
      <c r="N21" s="12"/>
    </row>
    <row r="22" spans="2:17" ht="14.25">
      <c r="B22" s="3"/>
      <c r="E22" s="3" t="s">
        <v>15</v>
      </c>
      <c r="G22" s="42" t="s">
        <v>26</v>
      </c>
      <c r="H22" s="42" t="s">
        <v>27</v>
      </c>
      <c r="I22" s="42" t="s">
        <v>28</v>
      </c>
      <c r="J22" s="42" t="s">
        <v>30</v>
      </c>
      <c r="K22" s="42" t="s">
        <v>29</v>
      </c>
      <c r="L22" s="42" t="s">
        <v>31</v>
      </c>
      <c r="M22" s="42" t="s">
        <v>30</v>
      </c>
      <c r="N22" s="42" t="s">
        <v>32</v>
      </c>
      <c r="O22" s="42" t="s">
        <v>33</v>
      </c>
      <c r="P22" s="42" t="s">
        <v>30</v>
      </c>
      <c r="Q22" s="42" t="s">
        <v>34</v>
      </c>
    </row>
    <row r="23" spans="2:17" ht="14.25">
      <c r="B23" s="3"/>
      <c r="E23" s="3"/>
      <c r="G23" s="42"/>
      <c r="H23" s="42" t="s">
        <v>39</v>
      </c>
      <c r="I23" s="42"/>
      <c r="J23" s="42"/>
      <c r="K23" s="42" t="s">
        <v>36</v>
      </c>
      <c r="L23" s="42"/>
      <c r="M23" s="42"/>
      <c r="N23" s="42" t="s">
        <v>36</v>
      </c>
      <c r="O23" s="42"/>
      <c r="P23" s="42"/>
      <c r="Q23" s="42" t="s">
        <v>35</v>
      </c>
    </row>
    <row r="24" spans="4:17" ht="14.25">
      <c r="D24" t="s">
        <v>40</v>
      </c>
      <c r="E24" s="3" t="s">
        <v>2</v>
      </c>
      <c r="G24" s="41">
        <v>16</v>
      </c>
      <c r="H24" s="41">
        <f>-30*H31</f>
        <v>-10.200000000000001</v>
      </c>
      <c r="I24" s="41">
        <f>0-J24-K24</f>
        <v>16.61</v>
      </c>
      <c r="J24" s="41">
        <v>-10</v>
      </c>
      <c r="K24" s="41">
        <f>-K30</f>
        <v>-6.61</v>
      </c>
      <c r="L24" s="41">
        <f>0-M24-N24</f>
        <v>16.61</v>
      </c>
      <c r="M24" s="41">
        <f>-M25</f>
        <v>-10</v>
      </c>
      <c r="N24" s="40">
        <f>-K30</f>
        <v>-6.61</v>
      </c>
      <c r="O24" s="41">
        <f>0-P24-Q24</f>
        <v>16.8</v>
      </c>
      <c r="P24" s="40">
        <f>-P25</f>
        <v>-10</v>
      </c>
      <c r="Q24" s="40">
        <f>-20*H31</f>
        <v>-6.800000000000001</v>
      </c>
    </row>
    <row r="25" spans="4:17" ht="14.25">
      <c r="D25" t="s">
        <v>41</v>
      </c>
      <c r="E25" s="3" t="s">
        <v>2</v>
      </c>
      <c r="G25" s="41">
        <v>2</v>
      </c>
      <c r="H25" s="41">
        <f>-H24</f>
        <v>10.200000000000001</v>
      </c>
      <c r="I25" s="41">
        <v>5</v>
      </c>
      <c r="J25" s="40">
        <f>-J24</f>
        <v>10</v>
      </c>
      <c r="K25" s="41">
        <f>-K24</f>
        <v>6.61</v>
      </c>
      <c r="L25" s="40">
        <v>5</v>
      </c>
      <c r="M25" s="41">
        <v>10</v>
      </c>
      <c r="N25" s="40">
        <f>-N24</f>
        <v>6.61</v>
      </c>
      <c r="O25" s="41">
        <v>5</v>
      </c>
      <c r="P25" s="40">
        <v>10</v>
      </c>
      <c r="Q25" s="40">
        <f>-Q24</f>
        <v>6.800000000000001</v>
      </c>
    </row>
    <row r="26" spans="4:17" ht="14.25">
      <c r="D26" t="s">
        <v>40</v>
      </c>
      <c r="E26" s="3" t="s">
        <v>3</v>
      </c>
      <c r="G26" s="2">
        <f aca="true" t="shared" si="4" ref="G26:Q26">10^(G24/10)</f>
        <v>39.810717055349755</v>
      </c>
      <c r="H26" s="2">
        <f t="shared" si="4"/>
        <v>0.09549925860214356</v>
      </c>
      <c r="I26" s="2">
        <f t="shared" si="4"/>
        <v>45.814188671453365</v>
      </c>
      <c r="J26" s="2">
        <f t="shared" si="4"/>
        <v>0.1</v>
      </c>
      <c r="K26" s="2">
        <f t="shared" si="4"/>
        <v>0.21827299118430013</v>
      </c>
      <c r="L26" s="2">
        <f t="shared" si="4"/>
        <v>45.814188671453365</v>
      </c>
      <c r="M26" s="2">
        <f t="shared" si="4"/>
        <v>0.1</v>
      </c>
      <c r="N26" s="2">
        <f t="shared" si="4"/>
        <v>0.21827299118430013</v>
      </c>
      <c r="O26" s="2">
        <f t="shared" si="4"/>
        <v>47.86300923226388</v>
      </c>
      <c r="P26" s="2">
        <f t="shared" si="4"/>
        <v>0.1</v>
      </c>
      <c r="Q26" s="2">
        <f t="shared" si="4"/>
        <v>0.20892961308540392</v>
      </c>
    </row>
    <row r="27" spans="4:17" ht="14.25">
      <c r="D27" t="s">
        <v>41</v>
      </c>
      <c r="E27" s="3" t="s">
        <v>3</v>
      </c>
      <c r="G27" s="2">
        <f aca="true" t="shared" si="5" ref="G27:Q27">10^(G25/10)</f>
        <v>1.5848931924611136</v>
      </c>
      <c r="H27" s="2">
        <f t="shared" si="5"/>
        <v>10.471285480509</v>
      </c>
      <c r="I27" s="2">
        <f t="shared" si="5"/>
        <v>3.1622776601683795</v>
      </c>
      <c r="J27" s="2">
        <f t="shared" si="5"/>
        <v>10</v>
      </c>
      <c r="K27" s="2">
        <f t="shared" si="5"/>
        <v>4.581418867145335</v>
      </c>
      <c r="L27" s="2">
        <f t="shared" si="5"/>
        <v>3.1622776601683795</v>
      </c>
      <c r="M27" s="2">
        <f t="shared" si="5"/>
        <v>10</v>
      </c>
      <c r="N27" s="2">
        <f t="shared" si="5"/>
        <v>4.581418867145335</v>
      </c>
      <c r="O27" s="2">
        <f t="shared" si="5"/>
        <v>3.1622776601683795</v>
      </c>
      <c r="P27" s="2">
        <f t="shared" si="5"/>
        <v>10</v>
      </c>
      <c r="Q27" s="2">
        <f t="shared" si="5"/>
        <v>4.786300923226384</v>
      </c>
    </row>
    <row r="28" ht="14.25">
      <c r="N28" s="12"/>
    </row>
    <row r="30" spans="4:12" ht="14.25">
      <c r="D30" s="3" t="s">
        <v>38</v>
      </c>
      <c r="H30">
        <v>34</v>
      </c>
      <c r="I30" t="s">
        <v>58</v>
      </c>
      <c r="K30">
        <v>6.61</v>
      </c>
      <c r="L30" t="s">
        <v>58</v>
      </c>
    </row>
    <row r="31" spans="6:12" ht="14.25">
      <c r="F31" s="5"/>
      <c r="H31">
        <f>H30/100</f>
        <v>0.34</v>
      </c>
      <c r="I31" t="s">
        <v>59</v>
      </c>
      <c r="K31">
        <f>K30/100</f>
        <v>0.0661</v>
      </c>
      <c r="L31" t="s">
        <v>59</v>
      </c>
    </row>
    <row r="32" ht="14.25">
      <c r="D32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6"/>
  <sheetViews>
    <sheetView showGridLines="0" zoomScalePageLayoutView="0" workbookViewId="0" topLeftCell="A7">
      <selection activeCell="A7" sqref="A7"/>
    </sheetView>
  </sheetViews>
  <sheetFormatPr defaultColWidth="11.421875" defaultRowHeight="15"/>
  <cols>
    <col min="1" max="2" width="11.421875" style="0" customWidth="1"/>
    <col min="3" max="3" width="12.00390625" style="0" bestFit="1" customWidth="1"/>
    <col min="4" max="4" width="11.421875" style="0" customWidth="1"/>
    <col min="5" max="5" width="12.57421875" style="0" customWidth="1"/>
  </cols>
  <sheetData>
    <row r="4" spans="2:3" ht="15.75">
      <c r="B4" s="32" t="s">
        <v>42</v>
      </c>
      <c r="C4" s="13">
        <v>1.38E-23</v>
      </c>
    </row>
    <row r="5" spans="2:4" ht="15.75">
      <c r="B5" s="32" t="s">
        <v>43</v>
      </c>
      <c r="C5" s="39">
        <v>5000000</v>
      </c>
      <c r="D5" t="s">
        <v>49</v>
      </c>
    </row>
    <row r="6" spans="2:4" ht="15.75">
      <c r="B6" s="32" t="s">
        <v>44</v>
      </c>
      <c r="C6" s="40">
        <v>200</v>
      </c>
      <c r="D6" t="s">
        <v>50</v>
      </c>
    </row>
    <row r="7" ht="15.75">
      <c r="B7" s="32"/>
    </row>
    <row r="8" spans="3:5" ht="14.25">
      <c r="C8" s="3" t="s">
        <v>47</v>
      </c>
      <c r="D8" s="3" t="s">
        <v>54</v>
      </c>
      <c r="E8" s="3" t="s">
        <v>48</v>
      </c>
    </row>
    <row r="9" spans="2:5" ht="14.25">
      <c r="B9" t="s">
        <v>45</v>
      </c>
      <c r="C9" s="13">
        <f>+C4*C5*C6</f>
        <v>1.38E-14</v>
      </c>
      <c r="D9">
        <f>+C9*1000</f>
        <v>1.38E-11</v>
      </c>
      <c r="E9" s="1">
        <f>10*LOG10(C9*1000)</f>
        <v>-108.60120913598763</v>
      </c>
    </row>
    <row r="10" spans="2:6" ht="14.25">
      <c r="B10" t="s">
        <v>46</v>
      </c>
      <c r="C10" s="13">
        <f>+D10/1000</f>
        <v>9.999999999999999E-10</v>
      </c>
      <c r="D10" s="13">
        <f>10^(E10/10)</f>
        <v>1E-06</v>
      </c>
      <c r="E10">
        <v>-60</v>
      </c>
      <c r="F10" s="1"/>
    </row>
    <row r="12" spans="2:5" ht="14.25">
      <c r="B12" t="s">
        <v>51</v>
      </c>
      <c r="C12" s="13">
        <f>+C10/C9</f>
        <v>72463.76811594202</v>
      </c>
      <c r="D12" s="13">
        <f>+D10/D9</f>
        <v>72463.76811594203</v>
      </c>
      <c r="E12" s="1">
        <f>10*LOG(C12)</f>
        <v>48.60120913598763</v>
      </c>
    </row>
    <row r="13" ht="15" thickBot="1"/>
    <row r="14" spans="2:5" ht="15" thickBot="1">
      <c r="B14" s="25" t="s">
        <v>57</v>
      </c>
      <c r="C14" s="26"/>
      <c r="D14" s="26"/>
      <c r="E14" s="27"/>
    </row>
    <row r="15" spans="2:5" ht="14.25">
      <c r="B15" s="21" t="s">
        <v>52</v>
      </c>
      <c r="C15" s="33" t="s">
        <v>53</v>
      </c>
      <c r="D15" s="34" t="s">
        <v>2</v>
      </c>
      <c r="E15" s="16"/>
    </row>
    <row r="16" spans="2:5" ht="14.25">
      <c r="B16" s="17" t="s">
        <v>52</v>
      </c>
      <c r="C16" s="35">
        <f>+E12</f>
        <v>48.60120913598763</v>
      </c>
      <c r="D16" s="14">
        <f>-'_50MHz'!K15</f>
        <v>-3.2417777628222595</v>
      </c>
      <c r="E16" s="36" t="s">
        <v>2</v>
      </c>
    </row>
    <row r="17" spans="2:5" ht="14.25">
      <c r="B17" s="28" t="s">
        <v>52</v>
      </c>
      <c r="C17" s="37">
        <f>+C16+D16</f>
        <v>45.35943137316537</v>
      </c>
      <c r="D17" s="38" t="s">
        <v>2</v>
      </c>
      <c r="E17" s="36"/>
    </row>
    <row r="18" spans="2:5" ht="14.25">
      <c r="B18" s="18"/>
      <c r="C18" s="14"/>
      <c r="D18" s="15"/>
      <c r="E18" s="19"/>
    </row>
    <row r="19" spans="2:5" ht="15" thickBot="1">
      <c r="B19" s="29" t="s">
        <v>55</v>
      </c>
      <c r="C19" s="30">
        <f>E10+'_50MHz'!K17</f>
        <v>-47.269999999999996</v>
      </c>
      <c r="D19" s="31" t="s">
        <v>48</v>
      </c>
      <c r="E19" s="20"/>
    </row>
    <row r="20" ht="15" thickBot="1"/>
    <row r="21" spans="2:5" ht="15" thickBot="1">
      <c r="B21" s="25" t="s">
        <v>56</v>
      </c>
      <c r="C21" s="26"/>
      <c r="D21" s="26"/>
      <c r="E21" s="27"/>
    </row>
    <row r="22" spans="2:5" ht="14.25">
      <c r="B22" s="21" t="s">
        <v>52</v>
      </c>
      <c r="C22" s="22" t="s">
        <v>53</v>
      </c>
      <c r="D22" s="23" t="s">
        <v>2</v>
      </c>
      <c r="E22" s="24"/>
    </row>
    <row r="23" spans="2:5" ht="14.25">
      <c r="B23" s="17" t="s">
        <v>52</v>
      </c>
      <c r="C23" s="35">
        <f>+E12</f>
        <v>48.60120913598763</v>
      </c>
      <c r="D23" s="14">
        <f>-'_400MHz'!K15</f>
        <v>-6.335810245276853</v>
      </c>
      <c r="E23" s="36" t="s">
        <v>2</v>
      </c>
    </row>
    <row r="24" spans="2:5" ht="14.25">
      <c r="B24" s="28" t="s">
        <v>52</v>
      </c>
      <c r="C24" s="37">
        <f>+C23+D23</f>
        <v>42.26539889071078</v>
      </c>
      <c r="D24" s="38" t="s">
        <v>2</v>
      </c>
      <c r="E24" s="36"/>
    </row>
    <row r="25" spans="2:5" ht="14.25">
      <c r="B25" s="18"/>
      <c r="C25" s="14"/>
      <c r="D25" s="15"/>
      <c r="E25" s="19"/>
    </row>
    <row r="26" spans="2:5" ht="15" thickBot="1">
      <c r="B26" s="29" t="s">
        <v>55</v>
      </c>
      <c r="C26" s="30">
        <f>E10+'_400MHz'!K17</f>
        <v>-54.2</v>
      </c>
      <c r="D26" s="31" t="s">
        <v>48</v>
      </c>
      <c r="E26" s="20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Alcatel-Lucent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afilice</dc:creator>
  <cp:keywords/>
  <dc:description/>
  <cp:lastModifiedBy>Filice, Ariel (Nokia - AR/Buenos Aires)</cp:lastModifiedBy>
  <dcterms:created xsi:type="dcterms:W3CDTF">2015-06-11T18:31:52Z</dcterms:created>
  <dcterms:modified xsi:type="dcterms:W3CDTF">2020-06-01T21:00:53Z</dcterms:modified>
  <cp:category/>
  <cp:version/>
  <cp:contentType/>
  <cp:contentStatus/>
</cp:coreProperties>
</file>