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omin\OneDrive\Documentos\operativa\Progrmación Lineal\"/>
    </mc:Choice>
  </mc:AlternateContent>
  <xr:revisionPtr revIDLastSave="0" documentId="8_{20C53618-B921-484D-9393-490D9C5B1765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Dualidad" sheetId="8" r:id="rId1"/>
    <sheet name="Simplex" sheetId="7" r:id="rId2"/>
    <sheet name="Sensibilidad" sheetId="6" r:id="rId3"/>
    <sheet name="Informe de sensibilidad 4" sheetId="5" r:id="rId4"/>
    <sheet name="Grafico" sheetId="1" r:id="rId5"/>
  </sheets>
  <definedNames>
    <definedName name="solver_adj" localSheetId="0" hidden="1">Dualidad!#REF!</definedName>
    <definedName name="solver_adj" localSheetId="4" hidden="1">Grafico!$G$32:$H$32</definedName>
    <definedName name="solver_adj" localSheetId="2" hidden="1">Sensibilidad!#REF!</definedName>
    <definedName name="solver_adj" localSheetId="1" hidden="1">Simplex!$G$32:$H$32</definedName>
    <definedName name="solver_cvg" localSheetId="0" hidden="1">0.0001</definedName>
    <definedName name="solver_cvg" localSheetId="4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4" hidden="1">1</definedName>
    <definedName name="solver_drv" localSheetId="2" hidden="1">1</definedName>
    <definedName name="solver_drv" localSheetId="1" hidden="1">1</definedName>
    <definedName name="solver_eng" localSheetId="0" hidden="1">2</definedName>
    <definedName name="solver_eng" localSheetId="4" hidden="1">2</definedName>
    <definedName name="solver_eng" localSheetId="2" hidden="1">2</definedName>
    <definedName name="solver_eng" localSheetId="1" hidden="1">2</definedName>
    <definedName name="solver_est" localSheetId="0" hidden="1">1</definedName>
    <definedName name="solver_est" localSheetId="4" hidden="1">1</definedName>
    <definedName name="solver_est" localSheetId="2" hidden="1">1</definedName>
    <definedName name="solver_est" localSheetId="1" hidden="1">1</definedName>
    <definedName name="solver_itr" localSheetId="0" hidden="1">2147483647</definedName>
    <definedName name="solver_itr" localSheetId="4" hidden="1">2147483647</definedName>
    <definedName name="solver_itr" localSheetId="2" hidden="1">2147483647</definedName>
    <definedName name="solver_itr" localSheetId="1" hidden="1">2147483647</definedName>
    <definedName name="solver_lhs1" localSheetId="0" hidden="1">Dualidad!#REF!</definedName>
    <definedName name="solver_lhs1" localSheetId="4" hidden="1">Grafico!$G$32:$H$32</definedName>
    <definedName name="solver_lhs1" localSheetId="2" hidden="1">Sensibilidad!#REF!</definedName>
    <definedName name="solver_lhs1" localSheetId="1" hidden="1">Simplex!$G$32:$H$32</definedName>
    <definedName name="solver_lhs2" localSheetId="0" hidden="1">Dualidad!#REF!</definedName>
    <definedName name="solver_lhs2" localSheetId="4" hidden="1">Grafico!$H$36</definedName>
    <definedName name="solver_lhs2" localSheetId="2" hidden="1">Sensibilidad!#REF!</definedName>
    <definedName name="solver_lhs2" localSheetId="1" hidden="1">Simplex!$H$36</definedName>
    <definedName name="solver_lhs3" localSheetId="0" hidden="1">Dualidad!#REF!</definedName>
    <definedName name="solver_lhs3" localSheetId="4" hidden="1">Grafico!$H$37</definedName>
    <definedName name="solver_lhs3" localSheetId="2" hidden="1">Sensibilidad!#REF!</definedName>
    <definedName name="solver_lhs3" localSheetId="1" hidden="1">Simplex!$H$37</definedName>
    <definedName name="solver_lhs4" localSheetId="0" hidden="1">Dualidad!#REF!</definedName>
    <definedName name="solver_lhs4" localSheetId="4" hidden="1">Grafico!$H$38</definedName>
    <definedName name="solver_lhs4" localSheetId="2" hidden="1">Sensibilidad!#REF!</definedName>
    <definedName name="solver_lhs4" localSheetId="1" hidden="1">Simplex!$H$38</definedName>
    <definedName name="solver_mip" localSheetId="0" hidden="1">2147483647</definedName>
    <definedName name="solver_mip" localSheetId="4" hidden="1">2147483647</definedName>
    <definedName name="solver_mip" localSheetId="2" hidden="1">2147483647</definedName>
    <definedName name="solver_mip" localSheetId="1" hidden="1">2147483647</definedName>
    <definedName name="solver_mni" localSheetId="0" hidden="1">30</definedName>
    <definedName name="solver_mni" localSheetId="4" hidden="1">30</definedName>
    <definedName name="solver_mni" localSheetId="2" hidden="1">30</definedName>
    <definedName name="solver_mni" localSheetId="1" hidden="1">30</definedName>
    <definedName name="solver_mrt" localSheetId="0" hidden="1">0.075</definedName>
    <definedName name="solver_mrt" localSheetId="4" hidden="1">0.075</definedName>
    <definedName name="solver_mrt" localSheetId="2" hidden="1">0.075</definedName>
    <definedName name="solver_mrt" localSheetId="1" hidden="1">0.075</definedName>
    <definedName name="solver_msl" localSheetId="0" hidden="1">2</definedName>
    <definedName name="solver_msl" localSheetId="4" hidden="1">2</definedName>
    <definedName name="solver_msl" localSheetId="2" hidden="1">2</definedName>
    <definedName name="solver_msl" localSheetId="1" hidden="1">2</definedName>
    <definedName name="solver_neg" localSheetId="0" hidden="1">1</definedName>
    <definedName name="solver_neg" localSheetId="4" hidden="1">1</definedName>
    <definedName name="solver_neg" localSheetId="2" hidden="1">1</definedName>
    <definedName name="solver_neg" localSheetId="1" hidden="1">1</definedName>
    <definedName name="solver_nod" localSheetId="0" hidden="1">2147483647</definedName>
    <definedName name="solver_nod" localSheetId="4" hidden="1">2147483647</definedName>
    <definedName name="solver_nod" localSheetId="2" hidden="1">2147483647</definedName>
    <definedName name="solver_nod" localSheetId="1" hidden="1">2147483647</definedName>
    <definedName name="solver_num" localSheetId="0" hidden="1">4</definedName>
    <definedName name="solver_num" localSheetId="4" hidden="1">4</definedName>
    <definedName name="solver_num" localSheetId="2" hidden="1">4</definedName>
    <definedName name="solver_num" localSheetId="1" hidden="1">4</definedName>
    <definedName name="solver_nwt" localSheetId="0" hidden="1">1</definedName>
    <definedName name="solver_nwt" localSheetId="4" hidden="1">1</definedName>
    <definedName name="solver_nwt" localSheetId="2" hidden="1">1</definedName>
    <definedName name="solver_nwt" localSheetId="1" hidden="1">1</definedName>
    <definedName name="solver_opt" localSheetId="0" hidden="1">Dualidad!#REF!</definedName>
    <definedName name="solver_opt" localSheetId="4" hidden="1">Grafico!$G$33</definedName>
    <definedName name="solver_opt" localSheetId="2" hidden="1">Sensibilidad!#REF!</definedName>
    <definedName name="solver_opt" localSheetId="1" hidden="1">Simplex!$G$33</definedName>
    <definedName name="solver_pre" localSheetId="0" hidden="1">0.000001</definedName>
    <definedName name="solver_pre" localSheetId="4" hidden="1">0.000001</definedName>
    <definedName name="solver_pre" localSheetId="2" hidden="1">0.000001</definedName>
    <definedName name="solver_pre" localSheetId="1" hidden="1">0.000001</definedName>
    <definedName name="solver_rbv" localSheetId="0" hidden="1">1</definedName>
    <definedName name="solver_rbv" localSheetId="4" hidden="1">1</definedName>
    <definedName name="solver_rbv" localSheetId="2" hidden="1">1</definedName>
    <definedName name="solver_rbv" localSheetId="1" hidden="1">1</definedName>
    <definedName name="solver_rel1" localSheetId="0" hidden="1">3</definedName>
    <definedName name="solver_rel1" localSheetId="4" hidden="1">3</definedName>
    <definedName name="solver_rel1" localSheetId="2" hidden="1">3</definedName>
    <definedName name="solver_rel1" localSheetId="1" hidden="1">3</definedName>
    <definedName name="solver_rel2" localSheetId="0" hidden="1">1</definedName>
    <definedName name="solver_rel2" localSheetId="4" hidden="1">1</definedName>
    <definedName name="solver_rel2" localSheetId="2" hidden="1">1</definedName>
    <definedName name="solver_rel2" localSheetId="1" hidden="1">1</definedName>
    <definedName name="solver_rel3" localSheetId="0" hidden="1">1</definedName>
    <definedName name="solver_rel3" localSheetId="4" hidden="1">1</definedName>
    <definedName name="solver_rel3" localSheetId="2" hidden="1">1</definedName>
    <definedName name="solver_rel3" localSheetId="1" hidden="1">1</definedName>
    <definedName name="solver_rel4" localSheetId="0" hidden="1">1</definedName>
    <definedName name="solver_rel4" localSheetId="4" hidden="1">1</definedName>
    <definedName name="solver_rel4" localSheetId="2" hidden="1">1</definedName>
    <definedName name="solver_rel4" localSheetId="1" hidden="1">1</definedName>
    <definedName name="solver_rhs1" localSheetId="0" hidden="1">0</definedName>
    <definedName name="solver_rhs1" localSheetId="4" hidden="1">0</definedName>
    <definedName name="solver_rhs1" localSheetId="2" hidden="1">0</definedName>
    <definedName name="solver_rhs1" localSheetId="1" hidden="1">0</definedName>
    <definedName name="solver_rhs2" localSheetId="0" hidden="1">Dualidad!#REF!</definedName>
    <definedName name="solver_rhs2" localSheetId="4" hidden="1">Grafico!$J$36</definedName>
    <definedName name="solver_rhs2" localSheetId="2" hidden="1">Sensibilidad!#REF!</definedName>
    <definedName name="solver_rhs2" localSheetId="1" hidden="1">Simplex!$J$36</definedName>
    <definedName name="solver_rhs3" localSheetId="0" hidden="1">Dualidad!#REF!</definedName>
    <definedName name="solver_rhs3" localSheetId="4" hidden="1">Grafico!$J$37</definedName>
    <definedName name="solver_rhs3" localSheetId="2" hidden="1">Sensibilidad!#REF!</definedName>
    <definedName name="solver_rhs3" localSheetId="1" hidden="1">Simplex!$J$37</definedName>
    <definedName name="solver_rhs4" localSheetId="0" hidden="1">Dualidad!#REF!</definedName>
    <definedName name="solver_rhs4" localSheetId="4" hidden="1">Grafico!$J$38</definedName>
    <definedName name="solver_rhs4" localSheetId="2" hidden="1">Sensibilidad!#REF!</definedName>
    <definedName name="solver_rhs4" localSheetId="1" hidden="1">Simplex!$J$38</definedName>
    <definedName name="solver_rlx" localSheetId="0" hidden="1">2</definedName>
    <definedName name="solver_rlx" localSheetId="4" hidden="1">2</definedName>
    <definedName name="solver_rlx" localSheetId="2" hidden="1">2</definedName>
    <definedName name="solver_rlx" localSheetId="1" hidden="1">2</definedName>
    <definedName name="solver_rsd" localSheetId="0" hidden="1">0</definedName>
    <definedName name="solver_rsd" localSheetId="4" hidden="1">0</definedName>
    <definedName name="solver_rsd" localSheetId="2" hidden="1">0</definedName>
    <definedName name="solver_rsd" localSheetId="1" hidden="1">0</definedName>
    <definedName name="solver_scl" localSheetId="0" hidden="1">1</definedName>
    <definedName name="solver_scl" localSheetId="4" hidden="1">1</definedName>
    <definedName name="solver_scl" localSheetId="2" hidden="1">1</definedName>
    <definedName name="solver_scl" localSheetId="1" hidden="1">1</definedName>
    <definedName name="solver_sho" localSheetId="0" hidden="1">2</definedName>
    <definedName name="solver_sho" localSheetId="4" hidden="1">2</definedName>
    <definedName name="solver_sho" localSheetId="2" hidden="1">2</definedName>
    <definedName name="solver_sho" localSheetId="1" hidden="1">2</definedName>
    <definedName name="solver_ssz" localSheetId="0" hidden="1">100</definedName>
    <definedName name="solver_ssz" localSheetId="4" hidden="1">100</definedName>
    <definedName name="solver_ssz" localSheetId="2" hidden="1">100</definedName>
    <definedName name="solver_ssz" localSheetId="1" hidden="1">100</definedName>
    <definedName name="solver_tim" localSheetId="0" hidden="1">2147483647</definedName>
    <definedName name="solver_tim" localSheetId="4" hidden="1">2147483647</definedName>
    <definedName name="solver_tim" localSheetId="2" hidden="1">2147483647</definedName>
    <definedName name="solver_tim" localSheetId="1" hidden="1">2147483647</definedName>
    <definedName name="solver_tol" localSheetId="0" hidden="1">0.01</definedName>
    <definedName name="solver_tol" localSheetId="4" hidden="1">0.01</definedName>
    <definedName name="solver_tol" localSheetId="2" hidden="1">0.01</definedName>
    <definedName name="solver_tol" localSheetId="1" hidden="1">0.01</definedName>
    <definedName name="solver_typ" localSheetId="0" hidden="1">1</definedName>
    <definedName name="solver_typ" localSheetId="4" hidden="1">1</definedName>
    <definedName name="solver_typ" localSheetId="2" hidden="1">1</definedName>
    <definedName name="solver_typ" localSheetId="1" hidden="1">1</definedName>
    <definedName name="solver_val" localSheetId="0" hidden="1">0</definedName>
    <definedName name="solver_val" localSheetId="4" hidden="1">0</definedName>
    <definedName name="solver_val" localSheetId="2" hidden="1">0</definedName>
    <definedName name="solver_val" localSheetId="1" hidden="1">0</definedName>
    <definedName name="solver_ver" localSheetId="0" hidden="1">3</definedName>
    <definedName name="solver_ver" localSheetId="4" hidden="1">3</definedName>
    <definedName name="solver_ver" localSheetId="2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7" l="1"/>
  <c r="I86" i="7"/>
  <c r="J40" i="7"/>
  <c r="J39" i="7"/>
  <c r="J11" i="5"/>
  <c r="K11" i="5"/>
  <c r="J12" i="5"/>
  <c r="K12" i="5"/>
  <c r="J15" i="5"/>
  <c r="K15" i="5"/>
  <c r="J16" i="5"/>
  <c r="K16" i="5"/>
  <c r="J17" i="5"/>
  <c r="K17" i="5"/>
  <c r="K65" i="7"/>
  <c r="M38" i="7"/>
  <c r="D42" i="7"/>
  <c r="K42" i="7"/>
  <c r="F39" i="7"/>
  <c r="D39" i="7"/>
  <c r="M15" i="7"/>
  <c r="D20" i="7"/>
  <c r="E19" i="7"/>
  <c r="D19" i="7"/>
  <c r="K19" i="7"/>
  <c r="J10" i="5"/>
  <c r="K10" i="5"/>
  <c r="K9" i="5"/>
  <c r="J9" i="5"/>
  <c r="H36" i="1"/>
  <c r="M27" i="8"/>
  <c r="M28" i="8" s="1"/>
  <c r="I27" i="8"/>
  <c r="I28" i="8" s="1"/>
  <c r="L23" i="8"/>
  <c r="L21" i="8"/>
  <c r="M20" i="8"/>
  <c r="M21" i="8" s="1"/>
  <c r="I20" i="8"/>
  <c r="I21" i="8" s="1"/>
  <c r="M49" i="7"/>
  <c r="F50" i="7"/>
  <c r="H39" i="7"/>
  <c r="H50" i="7" s="1"/>
  <c r="J27" i="7"/>
  <c r="K31" i="7" s="1"/>
  <c r="E27" i="7"/>
  <c r="F27" i="7"/>
  <c r="F31" i="7" s="1"/>
  <c r="F32" i="7" s="1"/>
  <c r="G27" i="7"/>
  <c r="G40" i="7" s="1"/>
  <c r="H27" i="7"/>
  <c r="H31" i="7" s="1"/>
  <c r="H32" i="7" s="1"/>
  <c r="D27" i="7"/>
  <c r="D31" i="7" s="1"/>
  <c r="D32" i="7" s="1"/>
  <c r="E31" i="7"/>
  <c r="E32" i="7" s="1"/>
  <c r="M29" i="7"/>
  <c r="M28" i="7"/>
  <c r="M16" i="7"/>
  <c r="M17" i="7"/>
  <c r="H20" i="7"/>
  <c r="E20" i="7"/>
  <c r="F19" i="7"/>
  <c r="F20" i="7" s="1"/>
  <c r="G19" i="7"/>
  <c r="G20" i="7" s="1"/>
  <c r="H19" i="7"/>
  <c r="L27" i="6"/>
  <c r="L28" i="6" s="1"/>
  <c r="H27" i="6"/>
  <c r="H28" i="6" s="1"/>
  <c r="K23" i="6"/>
  <c r="K21" i="6"/>
  <c r="H20" i="6"/>
  <c r="H21" i="6" s="1"/>
  <c r="L20" i="6"/>
  <c r="L21" i="6" s="1"/>
  <c r="K21" i="1"/>
  <c r="K22" i="1"/>
  <c r="H37" i="1"/>
  <c r="H38" i="1"/>
  <c r="M27" i="7" l="1"/>
  <c r="H40" i="7"/>
  <c r="F40" i="7"/>
  <c r="F42" i="7" s="1"/>
  <c r="F43" i="7" s="1"/>
  <c r="J50" i="7"/>
  <c r="J61" i="7" s="1"/>
  <c r="F61" i="7"/>
  <c r="H61" i="7"/>
  <c r="G31" i="7"/>
  <c r="G32" i="7" s="1"/>
  <c r="M39" i="7"/>
  <c r="E39" i="7"/>
  <c r="E40" i="7"/>
  <c r="E51" i="7" s="1"/>
  <c r="D40" i="7"/>
  <c r="H42" i="7"/>
  <c r="H43" i="7" s="1"/>
  <c r="G39" i="7"/>
  <c r="G33" i="1"/>
  <c r="K23" i="1"/>
  <c r="M40" i="7" l="1"/>
  <c r="J51" i="7"/>
  <c r="E50" i="7"/>
  <c r="E42" i="7"/>
  <c r="E43" i="7" s="1"/>
  <c r="F51" i="7"/>
  <c r="G42" i="7"/>
  <c r="G43" i="7" s="1"/>
  <c r="G50" i="7"/>
  <c r="D51" i="7"/>
  <c r="D63" i="7" s="1"/>
  <c r="D50" i="7"/>
  <c r="D61" i="7" s="1"/>
  <c r="D43" i="7"/>
  <c r="G51" i="7"/>
  <c r="H51" i="7"/>
  <c r="H63" i="7" l="1"/>
  <c r="H65" i="7" s="1"/>
  <c r="E63" i="7"/>
  <c r="G63" i="7"/>
  <c r="J63" i="7"/>
  <c r="M63" i="7" s="1"/>
  <c r="F63" i="7"/>
  <c r="F65" i="7" s="1"/>
  <c r="F66" i="7" s="1"/>
  <c r="D65" i="7"/>
  <c r="D66" i="7" s="1"/>
  <c r="M61" i="7"/>
  <c r="D53" i="7"/>
  <c r="D54" i="7" s="1"/>
  <c r="M50" i="7"/>
  <c r="K53" i="7"/>
  <c r="G61" i="7"/>
  <c r="G53" i="7"/>
  <c r="G54" i="7" s="1"/>
  <c r="E53" i="7"/>
  <c r="E54" i="7" s="1"/>
  <c r="E61" i="7"/>
  <c r="H66" i="7"/>
  <c r="H53" i="7"/>
  <c r="H54" i="7" s="1"/>
  <c r="M51" i="7"/>
  <c r="F53" i="7"/>
  <c r="F54" i="7" s="1"/>
  <c r="G65" i="7" l="1"/>
  <c r="G66" i="7" s="1"/>
  <c r="E65" i="7"/>
  <c r="E66" i="7" s="1"/>
  <c r="M62" i="7"/>
</calcChain>
</file>

<file path=xl/sharedStrings.xml><?xml version="1.0" encoding="utf-8"?>
<sst xmlns="http://schemas.openxmlformats.org/spreadsheetml/2006/main" count="361" uniqueCount="101">
  <si>
    <t xml:space="preserve">&lt;= </t>
  </si>
  <si>
    <t>2X1 + 3X2</t>
  </si>
  <si>
    <t>&lt;=</t>
  </si>
  <si>
    <t>3X1 + 5X2</t>
  </si>
  <si>
    <t>Z max</t>
  </si>
  <si>
    <t>30X1 + 40X2</t>
  </si>
  <si>
    <t>X1  Y X2</t>
  </si>
  <si>
    <t>Variables Básicas</t>
  </si>
  <si>
    <t>=</t>
  </si>
  <si>
    <t>3X1 + 5X2 + X5</t>
  </si>
  <si>
    <t>X3, X4; X5</t>
  </si>
  <si>
    <t>Variables Slack</t>
  </si>
  <si>
    <t>Lo que no se usa de ese recurso</t>
  </si>
  <si>
    <t>Costo Cero</t>
  </si>
  <si>
    <t>Gráficamente</t>
  </si>
  <si>
    <t>R1</t>
  </si>
  <si>
    <t>R2</t>
  </si>
  <si>
    <t>X1 + 2X2 + X3</t>
  </si>
  <si>
    <t>A</t>
  </si>
  <si>
    <t>B</t>
  </si>
  <si>
    <t>C</t>
  </si>
  <si>
    <t>O</t>
  </si>
  <si>
    <t>(0;0)</t>
  </si>
  <si>
    <t>(200;0)</t>
  </si>
  <si>
    <t>Zmax (30 x1 + 40x2</t>
  </si>
  <si>
    <t>x1</t>
  </si>
  <si>
    <t>x2</t>
  </si>
  <si>
    <t>Z=</t>
  </si>
  <si>
    <t>Cantidad</t>
  </si>
  <si>
    <t>Z</t>
  </si>
  <si>
    <t>X1 + 2X2</t>
  </si>
  <si>
    <t>menor</t>
  </si>
  <si>
    <t>Microsoft Excel 16.0 Informe de sensibilidad</t>
  </si>
  <si>
    <t>Hoja de cálculo: [Repaso PL.xlsx]Hoja1</t>
  </si>
  <si>
    <t>Celdas de variables</t>
  </si>
  <si>
    <t>Celda</t>
  </si>
  <si>
    <t>Nombre</t>
  </si>
  <si>
    <t>Final</t>
  </si>
  <si>
    <t>Valor</t>
  </si>
  <si>
    <t>Reducido</t>
  </si>
  <si>
    <t>Coste</t>
  </si>
  <si>
    <t>Objetivo</t>
  </si>
  <si>
    <t>Coeficiente</t>
  </si>
  <si>
    <t>Permisible</t>
  </si>
  <si>
    <t>Aumentar</t>
  </si>
  <si>
    <t>Reducir</t>
  </si>
  <si>
    <t>Restricciones</t>
  </si>
  <si>
    <t>Sombra</t>
  </si>
  <si>
    <t>Precio</t>
  </si>
  <si>
    <t>Restricción</t>
  </si>
  <si>
    <t>Lado derecho</t>
  </si>
  <si>
    <t>$G$32</t>
  </si>
  <si>
    <t>Cantidad x1</t>
  </si>
  <si>
    <t>$H$32</t>
  </si>
  <si>
    <t>Cantidad x2</t>
  </si>
  <si>
    <t>$H$36</t>
  </si>
  <si>
    <t>$H$37</t>
  </si>
  <si>
    <t>$H$38</t>
  </si>
  <si>
    <t>3X1 + 2X2 + X4</t>
  </si>
  <si>
    <t>3X1 + 2X2</t>
  </si>
  <si>
    <t>Informe creado: 6/9/2021 11:54:55</t>
  </si>
  <si>
    <t>(150;75)</t>
  </si>
  <si>
    <t>(0;150)</t>
  </si>
  <si>
    <t xml:space="preserve"> -C1/C2</t>
  </si>
  <si>
    <t>Pendiente r2</t>
  </si>
  <si>
    <t>Pendiente r1</t>
  </si>
  <si>
    <t xml:space="preserve"> -C1/40</t>
  </si>
  <si>
    <t>Con C2 Cte</t>
  </si>
  <si>
    <t xml:space="preserve"> -C1</t>
  </si>
  <si>
    <t>C1</t>
  </si>
  <si>
    <t>&gt;=</t>
  </si>
  <si>
    <t>Con C1 Cte</t>
  </si>
  <si>
    <t xml:space="preserve"> -C2/30</t>
  </si>
  <si>
    <t>C2</t>
  </si>
  <si>
    <t xml:space="preserve"> -C2</t>
  </si>
  <si>
    <t>X1</t>
  </si>
  <si>
    <t>X2</t>
  </si>
  <si>
    <t>X3</t>
  </si>
  <si>
    <t>X4</t>
  </si>
  <si>
    <t>X5</t>
  </si>
  <si>
    <t xml:space="preserve">BK </t>
  </si>
  <si>
    <t xml:space="preserve">CK </t>
  </si>
  <si>
    <t>XK</t>
  </si>
  <si>
    <t>CJ</t>
  </si>
  <si>
    <t>ZJ</t>
  </si>
  <si>
    <t>ZJ-CJ</t>
  </si>
  <si>
    <t>ca</t>
  </si>
  <si>
    <t xml:space="preserve">W Min </t>
  </si>
  <si>
    <t>Y1</t>
  </si>
  <si>
    <t>Y2</t>
  </si>
  <si>
    <t>Y3</t>
  </si>
  <si>
    <t>300Y1 + 600 Y2 + 1500 Y3</t>
  </si>
  <si>
    <t>1Y1 + 3Y2 + 3Y3</t>
  </si>
  <si>
    <t>2Y1 + 2Y2 + 5Y3</t>
  </si>
  <si>
    <t>30X1 + 40X2 + 0x2+0x3+0x4</t>
  </si>
  <si>
    <t>TIP</t>
  </si>
  <si>
    <t>TITA</t>
  </si>
  <si>
    <t>TOP</t>
  </si>
  <si>
    <t>Nuevo Producto necesita una unidad de cada recurso</t>
  </si>
  <si>
    <t>aij Xnuevo</t>
  </si>
  <si>
    <t>Xnuevo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</si>
</sst>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7" xfId="0" applyFill="1" applyBorder="1" applyAlignment="1"/>
    <xf numFmtId="0" fontId="0" fillId="0" borderId="8" xfId="0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3" borderId="7" xfId="0" applyFill="1" applyBorder="1" applyAlignment="1"/>
    <xf numFmtId="0" fontId="0" fillId="3" borderId="8" xfId="0" applyFill="1" applyBorder="1" applyAlignme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4" borderId="0" xfId="0" applyFill="1"/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0" fontId="0" fillId="5" borderId="0" xfId="0" applyFill="1"/>
    <xf numFmtId="0" fontId="0" fillId="5" borderId="2" xfId="0" applyFill="1" applyBorder="1"/>
    <xf numFmtId="0" fontId="0" fillId="6" borderId="0" xfId="0" applyFill="1"/>
    <xf numFmtId="0" fontId="0" fillId="6" borderId="7" xfId="0" applyFill="1" applyBorder="1" applyAlignment="1"/>
    <xf numFmtId="0" fontId="0" fillId="6" borderId="8" xfId="0" applyFill="1" applyBorder="1" applyAlignment="1"/>
    <xf numFmtId="0" fontId="0" fillId="0" borderId="9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/>
    <xf numFmtId="0" fontId="0" fillId="7" borderId="2" xfId="0" applyFill="1" applyBorder="1" applyAlignment="1">
      <alignment horizontal="center"/>
    </xf>
    <xf numFmtId="0" fontId="0" fillId="7" borderId="0" xfId="0" applyFill="1"/>
    <xf numFmtId="0" fontId="0" fillId="7" borderId="2" xfId="0" applyFill="1" applyBorder="1"/>
    <xf numFmtId="0" fontId="0" fillId="8" borderId="0" xfId="0" applyFill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12</xdr:row>
      <xdr:rowOff>180975</xdr:rowOff>
    </xdr:from>
    <xdr:to>
      <xdr:col>25</xdr:col>
      <xdr:colOff>28575</xdr:colOff>
      <xdr:row>17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305925" y="2466975"/>
          <a:ext cx="3495675" cy="90487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3</xdr:row>
      <xdr:rowOff>180975</xdr:rowOff>
    </xdr:from>
    <xdr:to>
      <xdr:col>21</xdr:col>
      <xdr:colOff>19050</xdr:colOff>
      <xdr:row>19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9775" y="752475"/>
          <a:ext cx="2286000" cy="29908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7</xdr:row>
      <xdr:rowOff>152400</xdr:rowOff>
    </xdr:from>
    <xdr:to>
      <xdr:col>31</xdr:col>
      <xdr:colOff>133350</xdr:colOff>
      <xdr:row>18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886950" y="1485900"/>
          <a:ext cx="4333875" cy="197167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13</xdr:row>
      <xdr:rowOff>28575</xdr:rowOff>
    </xdr:from>
    <xdr:to>
      <xdr:col>24</xdr:col>
      <xdr:colOff>38100</xdr:colOff>
      <xdr:row>23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8953500" y="2505075"/>
          <a:ext cx="3638550" cy="190500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169513</xdr:colOff>
      <xdr:row>17</xdr:row>
      <xdr:rowOff>24216</xdr:rowOff>
    </xdr:from>
    <xdr:to>
      <xdr:col>23</xdr:col>
      <xdr:colOff>8072</xdr:colOff>
      <xdr:row>19</xdr:row>
      <xdr:rowOff>16145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1847163" y="3272241"/>
          <a:ext cx="495784" cy="372929"/>
        </a:xfrm>
        <a:prstGeom prst="straightConnector1">
          <a:avLst/>
        </a:prstGeom>
        <a:ln w="76200">
          <a:solidFill>
            <a:schemeClr val="accent4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63609</xdr:colOff>
      <xdr:row>12</xdr:row>
      <xdr:rowOff>79752</xdr:rowOff>
    </xdr:from>
    <xdr:to>
      <xdr:col>16</xdr:col>
      <xdr:colOff>120113</xdr:colOff>
      <xdr:row>14</xdr:row>
      <xdr:rowOff>71681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0426809" y="2365752"/>
          <a:ext cx="494654" cy="372929"/>
        </a:xfrm>
        <a:prstGeom prst="straightConnector1">
          <a:avLst/>
        </a:prstGeom>
        <a:ln w="76200">
          <a:solidFill>
            <a:schemeClr val="accent4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12</xdr:row>
      <xdr:rowOff>180975</xdr:rowOff>
    </xdr:from>
    <xdr:to>
      <xdr:col>26</xdr:col>
      <xdr:colOff>28575</xdr:colOff>
      <xdr:row>17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305925" y="2466975"/>
          <a:ext cx="3495675" cy="90487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</xdr:colOff>
      <xdr:row>3</xdr:row>
      <xdr:rowOff>180975</xdr:rowOff>
    </xdr:from>
    <xdr:to>
      <xdr:col>22</xdr:col>
      <xdr:colOff>19050</xdr:colOff>
      <xdr:row>19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629775" y="752475"/>
          <a:ext cx="2286000" cy="29908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7</xdr:row>
      <xdr:rowOff>152400</xdr:rowOff>
    </xdr:from>
    <xdr:to>
      <xdr:col>32</xdr:col>
      <xdr:colOff>133350</xdr:colOff>
      <xdr:row>18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886950" y="1485900"/>
          <a:ext cx="4333875" cy="197167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13</xdr:row>
      <xdr:rowOff>28575</xdr:rowOff>
    </xdr:from>
    <xdr:to>
      <xdr:col>25</xdr:col>
      <xdr:colOff>38100</xdr:colOff>
      <xdr:row>23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8953500" y="2505075"/>
          <a:ext cx="3638550" cy="190500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12</xdr:row>
      <xdr:rowOff>180975</xdr:rowOff>
    </xdr:from>
    <xdr:to>
      <xdr:col>24</xdr:col>
      <xdr:colOff>28575</xdr:colOff>
      <xdr:row>17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9305925" y="2466975"/>
          <a:ext cx="3495675" cy="90487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3</xdr:row>
      <xdr:rowOff>180975</xdr:rowOff>
    </xdr:from>
    <xdr:to>
      <xdr:col>20</xdr:col>
      <xdr:colOff>19050</xdr:colOff>
      <xdr:row>19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629775" y="752475"/>
          <a:ext cx="2286000" cy="29908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7</xdr:row>
      <xdr:rowOff>152400</xdr:rowOff>
    </xdr:from>
    <xdr:to>
      <xdr:col>30</xdr:col>
      <xdr:colOff>133350</xdr:colOff>
      <xdr:row>18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886950" y="1485900"/>
          <a:ext cx="4333875" cy="197167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735846</xdr:colOff>
      <xdr:row>12</xdr:row>
      <xdr:rowOff>133512</xdr:rowOff>
    </xdr:from>
    <xdr:to>
      <xdr:col>22</xdr:col>
      <xdr:colOff>118820</xdr:colOff>
      <xdr:row>22</xdr:row>
      <xdr:rowOff>123987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 flipV="1">
          <a:off x="8783664" y="2458258"/>
          <a:ext cx="3620792" cy="193583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169513</xdr:colOff>
      <xdr:row>17</xdr:row>
      <xdr:rowOff>24216</xdr:rowOff>
    </xdr:from>
    <xdr:to>
      <xdr:col>22</xdr:col>
      <xdr:colOff>8072</xdr:colOff>
      <xdr:row>19</xdr:row>
      <xdr:rowOff>16145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1801314" y="3325678"/>
          <a:ext cx="492394" cy="379386"/>
        </a:xfrm>
        <a:prstGeom prst="straightConnector1">
          <a:avLst/>
        </a:prstGeom>
        <a:ln w="76200">
          <a:solidFill>
            <a:schemeClr val="accent4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63609</xdr:colOff>
      <xdr:row>12</xdr:row>
      <xdr:rowOff>79752</xdr:rowOff>
    </xdr:from>
    <xdr:to>
      <xdr:col>15</xdr:col>
      <xdr:colOff>120113</xdr:colOff>
      <xdr:row>14</xdr:row>
      <xdr:rowOff>71681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10387740" y="2404498"/>
          <a:ext cx="492394" cy="379386"/>
        </a:xfrm>
        <a:prstGeom prst="straightConnector1">
          <a:avLst/>
        </a:prstGeom>
        <a:ln w="76200">
          <a:solidFill>
            <a:schemeClr val="accent4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12</xdr:row>
      <xdr:rowOff>180975</xdr:rowOff>
    </xdr:from>
    <xdr:to>
      <xdr:col>24</xdr:col>
      <xdr:colOff>28575</xdr:colOff>
      <xdr:row>17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9305925" y="2466975"/>
          <a:ext cx="3495675" cy="90487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3</xdr:row>
      <xdr:rowOff>180975</xdr:rowOff>
    </xdr:from>
    <xdr:to>
      <xdr:col>20</xdr:col>
      <xdr:colOff>19050</xdr:colOff>
      <xdr:row>19</xdr:row>
      <xdr:rowOff>114300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9629775" y="752475"/>
          <a:ext cx="2286000" cy="29908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7</xdr:row>
      <xdr:rowOff>152400</xdr:rowOff>
    </xdr:from>
    <xdr:to>
      <xdr:col>30</xdr:col>
      <xdr:colOff>133350</xdr:colOff>
      <xdr:row>18</xdr:row>
      <xdr:rowOff>19050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9886950" y="1485900"/>
          <a:ext cx="4333875" cy="197167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13</xdr:row>
      <xdr:rowOff>28575</xdr:rowOff>
    </xdr:from>
    <xdr:to>
      <xdr:col>23</xdr:col>
      <xdr:colOff>38100</xdr:colOff>
      <xdr:row>23</xdr:row>
      <xdr:rowOff>19050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H="1" flipV="1">
          <a:off x="8953500" y="2505075"/>
          <a:ext cx="3638550" cy="190500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showGridLines="0" zoomScale="118" zoomScaleNormal="118" workbookViewId="0">
      <selection activeCell="E7" sqref="E7"/>
    </sheetView>
  </sheetViews>
  <sheetFormatPr baseColWidth="10" defaultRowHeight="14.5" x14ac:dyDescent="0.35"/>
  <cols>
    <col min="7" max="7" width="4.1796875" customWidth="1"/>
    <col min="9" max="9" width="18.26953125" customWidth="1"/>
    <col min="15" max="32" width="3.26953125" customWidth="1"/>
  </cols>
  <sheetData>
    <row r="1" spans="1:19" x14ac:dyDescent="0.35">
      <c r="N1" t="s">
        <v>14</v>
      </c>
    </row>
    <row r="3" spans="1:19" x14ac:dyDescent="0.35">
      <c r="A3" s="10">
        <v>1</v>
      </c>
      <c r="B3" s="10">
        <v>2</v>
      </c>
      <c r="C3" t="s">
        <v>30</v>
      </c>
      <c r="D3" t="s">
        <v>0</v>
      </c>
      <c r="E3" s="38">
        <v>300</v>
      </c>
      <c r="G3" s="29" t="s">
        <v>88</v>
      </c>
      <c r="I3" s="2" t="s">
        <v>6</v>
      </c>
      <c r="J3" s="2" t="s">
        <v>7</v>
      </c>
      <c r="K3" s="2"/>
      <c r="O3" s="6"/>
      <c r="P3" s="4"/>
      <c r="Q3" s="4"/>
      <c r="R3" s="4"/>
    </row>
    <row r="4" spans="1:19" x14ac:dyDescent="0.35">
      <c r="A4" s="10">
        <v>3</v>
      </c>
      <c r="B4" s="10">
        <v>2</v>
      </c>
      <c r="C4" t="s">
        <v>59</v>
      </c>
      <c r="D4" t="s">
        <v>2</v>
      </c>
      <c r="E4" s="38">
        <v>600</v>
      </c>
      <c r="G4" s="29" t="s">
        <v>89</v>
      </c>
      <c r="M4" t="s">
        <v>16</v>
      </c>
      <c r="O4" s="6"/>
      <c r="P4" s="4"/>
      <c r="Q4" s="4"/>
      <c r="R4" s="4"/>
    </row>
    <row r="5" spans="1:19" x14ac:dyDescent="0.35">
      <c r="A5" s="10">
        <v>3</v>
      </c>
      <c r="B5" s="10">
        <v>5</v>
      </c>
      <c r="C5" t="s">
        <v>3</v>
      </c>
      <c r="D5" t="s">
        <v>2</v>
      </c>
      <c r="E5" s="38">
        <v>1500</v>
      </c>
      <c r="G5" s="29" t="s">
        <v>90</v>
      </c>
      <c r="I5" t="s">
        <v>17</v>
      </c>
      <c r="J5" s="1" t="s">
        <v>8</v>
      </c>
      <c r="K5">
        <v>300</v>
      </c>
      <c r="O5" s="6"/>
      <c r="P5" s="4"/>
      <c r="Q5" s="4"/>
      <c r="R5" s="4"/>
    </row>
    <row r="6" spans="1:19" x14ac:dyDescent="0.35">
      <c r="I6" t="s">
        <v>58</v>
      </c>
      <c r="J6" s="1" t="s">
        <v>8</v>
      </c>
      <c r="K6">
        <v>600</v>
      </c>
      <c r="O6" s="6"/>
      <c r="P6" s="4"/>
      <c r="Q6" s="4"/>
      <c r="R6" s="4"/>
    </row>
    <row r="7" spans="1:19" x14ac:dyDescent="0.35">
      <c r="C7" t="s">
        <v>4</v>
      </c>
      <c r="D7" s="2" t="s">
        <v>5</v>
      </c>
      <c r="I7" t="s">
        <v>9</v>
      </c>
      <c r="J7" s="1" t="s">
        <v>8</v>
      </c>
      <c r="K7">
        <v>1500</v>
      </c>
      <c r="O7" s="6"/>
      <c r="P7" s="4"/>
      <c r="Q7" s="4"/>
      <c r="R7" s="4"/>
    </row>
    <row r="8" spans="1:19" x14ac:dyDescent="0.35">
      <c r="O8" s="6"/>
      <c r="P8" s="4"/>
      <c r="Q8" s="4"/>
      <c r="R8" s="4"/>
    </row>
    <row r="9" spans="1:19" x14ac:dyDescent="0.35">
      <c r="N9">
        <v>300</v>
      </c>
      <c r="O9" s="6"/>
      <c r="P9" s="4"/>
      <c r="Q9" s="4"/>
      <c r="R9" s="4"/>
    </row>
    <row r="10" spans="1:19" x14ac:dyDescent="0.35">
      <c r="I10" s="3" t="s">
        <v>10</v>
      </c>
      <c r="J10" s="3" t="s">
        <v>11</v>
      </c>
      <c r="K10" s="3"/>
      <c r="O10" s="6"/>
      <c r="P10" s="4"/>
      <c r="Q10" s="4"/>
      <c r="R10" s="4"/>
    </row>
    <row r="11" spans="1:19" x14ac:dyDescent="0.35">
      <c r="C11" t="s">
        <v>87</v>
      </c>
      <c r="D11" s="38" t="s">
        <v>91</v>
      </c>
      <c r="E11" s="38"/>
      <c r="I11" s="3"/>
      <c r="J11" s="3" t="s">
        <v>12</v>
      </c>
      <c r="K11" s="3"/>
      <c r="M11" t="s">
        <v>15</v>
      </c>
      <c r="N11">
        <v>250</v>
      </c>
      <c r="O11" s="6"/>
      <c r="P11" s="4"/>
      <c r="Q11" s="4"/>
      <c r="R11" s="4"/>
    </row>
    <row r="12" spans="1:19" x14ac:dyDescent="0.35">
      <c r="I12" s="3"/>
      <c r="J12" s="3" t="s">
        <v>13</v>
      </c>
      <c r="K12" s="3"/>
      <c r="O12" s="6"/>
      <c r="P12" s="4"/>
      <c r="Q12" s="4"/>
      <c r="R12" s="4"/>
    </row>
    <row r="13" spans="1:19" x14ac:dyDescent="0.35">
      <c r="C13" t="s">
        <v>92</v>
      </c>
      <c r="E13" t="s">
        <v>70</v>
      </c>
      <c r="F13" s="2">
        <v>30</v>
      </c>
      <c r="N13">
        <v>200</v>
      </c>
      <c r="O13" s="6" t="s">
        <v>18</v>
      </c>
      <c r="P13" s="4"/>
      <c r="Q13" s="4"/>
      <c r="R13" s="4"/>
    </row>
    <row r="14" spans="1:19" x14ac:dyDescent="0.35">
      <c r="C14" t="s">
        <v>93</v>
      </c>
      <c r="E14" t="s">
        <v>70</v>
      </c>
      <c r="F14" s="2">
        <v>40</v>
      </c>
      <c r="O14" s="6"/>
      <c r="P14" s="4"/>
      <c r="Q14" s="4"/>
      <c r="R14" s="4"/>
    </row>
    <row r="15" spans="1:19" x14ac:dyDescent="0.35">
      <c r="N15" s="8">
        <v>150</v>
      </c>
      <c r="O15" s="6"/>
      <c r="P15" s="4"/>
      <c r="Q15" s="4"/>
      <c r="R15" s="4"/>
      <c r="S15" t="s">
        <v>19</v>
      </c>
    </row>
    <row r="16" spans="1:19" x14ac:dyDescent="0.35">
      <c r="B16" s="10">
        <v>1</v>
      </c>
      <c r="C16" s="10">
        <v>3</v>
      </c>
      <c r="D16" s="10">
        <v>3</v>
      </c>
      <c r="E16" s="29" t="s">
        <v>88</v>
      </c>
      <c r="O16" s="6"/>
      <c r="P16" s="4"/>
      <c r="Q16" s="4"/>
      <c r="R16" s="4"/>
    </row>
    <row r="17" spans="2:32" ht="15" thickBot="1" x14ac:dyDescent="0.4">
      <c r="B17" s="10">
        <v>2</v>
      </c>
      <c r="C17" s="10">
        <v>2</v>
      </c>
      <c r="D17" s="10">
        <v>5</v>
      </c>
      <c r="E17" s="29" t="s">
        <v>89</v>
      </c>
      <c r="O17" s="7"/>
      <c r="P17" s="5"/>
      <c r="Q17" s="5"/>
      <c r="R17" s="5"/>
      <c r="S17" s="5" t="s">
        <v>20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2:32" x14ac:dyDescent="0.35">
      <c r="E18" s="29" t="s">
        <v>90</v>
      </c>
      <c r="K18" t="s">
        <v>67</v>
      </c>
      <c r="N18">
        <v>0</v>
      </c>
      <c r="P18" s="9">
        <v>100</v>
      </c>
      <c r="R18" s="9">
        <v>150</v>
      </c>
      <c r="S18" s="9"/>
      <c r="T18" s="9">
        <v>200</v>
      </c>
      <c r="U18" s="9"/>
      <c r="V18" s="9">
        <v>250</v>
      </c>
      <c r="W18" s="9"/>
      <c r="X18" s="9">
        <v>300</v>
      </c>
      <c r="Y18" s="9"/>
      <c r="Z18" s="9"/>
      <c r="AA18" s="9"/>
      <c r="AB18" s="9"/>
      <c r="AC18" s="9"/>
      <c r="AD18" s="9">
        <v>500</v>
      </c>
      <c r="AE18" s="9"/>
      <c r="AF18" s="9">
        <v>600</v>
      </c>
    </row>
    <row r="19" spans="2:32" x14ac:dyDescent="0.35">
      <c r="I19" t="s">
        <v>64</v>
      </c>
      <c r="J19" t="s">
        <v>2</v>
      </c>
      <c r="K19" t="s">
        <v>63</v>
      </c>
      <c r="L19" t="s">
        <v>2</v>
      </c>
      <c r="M19" t="s">
        <v>65</v>
      </c>
    </row>
    <row r="20" spans="2:32" x14ac:dyDescent="0.35">
      <c r="I20">
        <f>-3/2</f>
        <v>-1.5</v>
      </c>
      <c r="J20" t="s">
        <v>2</v>
      </c>
      <c r="K20" t="s">
        <v>66</v>
      </c>
      <c r="L20" t="s">
        <v>2</v>
      </c>
      <c r="M20">
        <f>-1/2</f>
        <v>-0.5</v>
      </c>
    </row>
    <row r="21" spans="2:32" x14ac:dyDescent="0.35">
      <c r="I21">
        <f>+I20*40</f>
        <v>-60</v>
      </c>
      <c r="J21" t="s">
        <v>2</v>
      </c>
      <c r="K21" t="s">
        <v>68</v>
      </c>
      <c r="L21" t="str">
        <f>$L$20</f>
        <v>&lt;=</v>
      </c>
      <c r="M21">
        <f>+M20*40</f>
        <v>-20</v>
      </c>
    </row>
    <row r="22" spans="2:32" x14ac:dyDescent="0.35">
      <c r="I22">
        <v>60</v>
      </c>
      <c r="J22" s="3" t="s">
        <v>70</v>
      </c>
      <c r="K22" s="3" t="s">
        <v>69</v>
      </c>
      <c r="L22" s="3" t="s">
        <v>70</v>
      </c>
      <c r="M22">
        <v>20</v>
      </c>
    </row>
    <row r="23" spans="2:32" x14ac:dyDescent="0.35">
      <c r="I23">
        <v>20</v>
      </c>
      <c r="J23" t="s">
        <v>2</v>
      </c>
      <c r="K23" t="s">
        <v>69</v>
      </c>
      <c r="L23" t="str">
        <f>$L$20</f>
        <v>&lt;=</v>
      </c>
      <c r="M23">
        <v>60</v>
      </c>
    </row>
    <row r="25" spans="2:32" x14ac:dyDescent="0.35">
      <c r="K25" t="s">
        <v>71</v>
      </c>
    </row>
    <row r="26" spans="2:32" x14ac:dyDescent="0.35">
      <c r="B26" t="s">
        <v>30</v>
      </c>
      <c r="C26" t="s">
        <v>0</v>
      </c>
      <c r="D26">
        <v>300</v>
      </c>
      <c r="I26" t="s">
        <v>64</v>
      </c>
      <c r="J26" s="3" t="s">
        <v>70</v>
      </c>
      <c r="K26" t="s">
        <v>72</v>
      </c>
      <c r="L26" s="3" t="s">
        <v>70</v>
      </c>
      <c r="M26" t="s">
        <v>65</v>
      </c>
    </row>
    <row r="27" spans="2:32" x14ac:dyDescent="0.35">
      <c r="B27" t="s">
        <v>1</v>
      </c>
      <c r="C27" t="s">
        <v>2</v>
      </c>
      <c r="D27">
        <v>600</v>
      </c>
      <c r="I27">
        <f>-2/3</f>
        <v>-0.66666666666666663</v>
      </c>
      <c r="J27" s="3" t="s">
        <v>70</v>
      </c>
      <c r="K27" t="s">
        <v>72</v>
      </c>
      <c r="L27" s="3" t="s">
        <v>70</v>
      </c>
      <c r="M27">
        <f>-2/1</f>
        <v>-2</v>
      </c>
    </row>
    <row r="28" spans="2:32" x14ac:dyDescent="0.35">
      <c r="B28" t="s">
        <v>3</v>
      </c>
      <c r="C28" t="s">
        <v>2</v>
      </c>
      <c r="D28">
        <v>1500</v>
      </c>
      <c r="I28">
        <f>+I27*30</f>
        <v>-20</v>
      </c>
      <c r="J28" s="3" t="s">
        <v>70</v>
      </c>
      <c r="K28" t="s">
        <v>74</v>
      </c>
      <c r="L28" s="3" t="s">
        <v>70</v>
      </c>
      <c r="M28">
        <f>+M27*30</f>
        <v>-60</v>
      </c>
    </row>
    <row r="29" spans="2:32" x14ac:dyDescent="0.35">
      <c r="I29">
        <v>20</v>
      </c>
      <c r="J29" t="s">
        <v>2</v>
      </c>
      <c r="K29" s="3" t="s">
        <v>73</v>
      </c>
      <c r="L29" t="s">
        <v>2</v>
      </c>
      <c r="M29">
        <v>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87"/>
  <sheetViews>
    <sheetView showGridLines="0" tabSelected="1" topLeftCell="A53" workbookViewId="0">
      <selection activeCell="M55" sqref="M55"/>
    </sheetView>
  </sheetViews>
  <sheetFormatPr baseColWidth="10" defaultRowHeight="14.5" x14ac:dyDescent="0.35"/>
  <cols>
    <col min="8" max="8" width="12.7265625" customWidth="1"/>
    <col min="16" max="33" width="3.26953125" customWidth="1"/>
  </cols>
  <sheetData>
    <row r="1" spans="3:20" x14ac:dyDescent="0.35">
      <c r="O1" t="s">
        <v>14</v>
      </c>
    </row>
    <row r="3" spans="3:20" x14ac:dyDescent="0.35">
      <c r="C3" t="s">
        <v>30</v>
      </c>
      <c r="D3" t="s">
        <v>0</v>
      </c>
      <c r="E3">
        <v>300</v>
      </c>
      <c r="H3" s="2" t="s">
        <v>6</v>
      </c>
      <c r="I3" s="2" t="s">
        <v>7</v>
      </c>
      <c r="J3" s="2"/>
      <c r="K3" s="2"/>
      <c r="P3" s="6"/>
      <c r="Q3" s="4"/>
      <c r="R3" s="4"/>
      <c r="S3" s="4"/>
    </row>
    <row r="4" spans="3:20" x14ac:dyDescent="0.35">
      <c r="C4" t="s">
        <v>59</v>
      </c>
      <c r="D4" t="s">
        <v>2</v>
      </c>
      <c r="E4">
        <v>600</v>
      </c>
      <c r="N4" t="s">
        <v>16</v>
      </c>
      <c r="P4" s="6"/>
      <c r="Q4" s="4"/>
      <c r="R4" s="4"/>
      <c r="S4" s="4"/>
    </row>
    <row r="5" spans="3:20" x14ac:dyDescent="0.35">
      <c r="C5" t="s">
        <v>3</v>
      </c>
      <c r="D5" t="s">
        <v>2</v>
      </c>
      <c r="E5">
        <v>1500</v>
      </c>
      <c r="H5" t="s">
        <v>17</v>
      </c>
      <c r="I5" s="1" t="s">
        <v>8</v>
      </c>
      <c r="J5">
        <v>300</v>
      </c>
      <c r="P5" s="6"/>
      <c r="Q5" s="4"/>
      <c r="R5" s="4"/>
      <c r="S5" s="4"/>
    </row>
    <row r="6" spans="3:20" x14ac:dyDescent="0.35">
      <c r="H6" t="s">
        <v>58</v>
      </c>
      <c r="I6" s="1" t="s">
        <v>8</v>
      </c>
      <c r="J6">
        <v>600</v>
      </c>
      <c r="P6" s="6"/>
      <c r="Q6" s="4"/>
      <c r="R6" s="4"/>
      <c r="S6" s="4"/>
    </row>
    <row r="7" spans="3:20" x14ac:dyDescent="0.35">
      <c r="C7" t="s">
        <v>4</v>
      </c>
      <c r="D7" t="s">
        <v>5</v>
      </c>
      <c r="H7" t="s">
        <v>9</v>
      </c>
      <c r="I7" s="1" t="s">
        <v>8</v>
      </c>
      <c r="J7">
        <v>1500</v>
      </c>
      <c r="P7" s="6"/>
      <c r="Q7" s="4"/>
      <c r="R7" s="4"/>
      <c r="S7" s="4"/>
    </row>
    <row r="8" spans="3:20" x14ac:dyDescent="0.35">
      <c r="P8" s="6"/>
      <c r="Q8" s="4"/>
      <c r="R8" s="4"/>
      <c r="S8" s="4"/>
    </row>
    <row r="9" spans="3:20" x14ac:dyDescent="0.35">
      <c r="H9" s="29" t="s">
        <v>4</v>
      </c>
      <c r="I9" s="29"/>
      <c r="J9" s="29" t="s">
        <v>94</v>
      </c>
      <c r="K9" s="29"/>
      <c r="O9">
        <v>300</v>
      </c>
      <c r="P9" s="6"/>
      <c r="Q9" s="4"/>
      <c r="R9" s="4"/>
      <c r="S9" s="4"/>
    </row>
    <row r="10" spans="3:20" x14ac:dyDescent="0.35">
      <c r="D10" s="29" t="s">
        <v>95</v>
      </c>
      <c r="H10" s="22"/>
      <c r="I10" s="22"/>
      <c r="J10" s="22"/>
      <c r="K10" s="22"/>
      <c r="P10" s="6"/>
      <c r="Q10" s="4"/>
      <c r="R10" s="4"/>
      <c r="S10" s="4"/>
    </row>
    <row r="11" spans="3:20" ht="15" thickBot="1" x14ac:dyDescent="0.4">
      <c r="H11" s="22"/>
      <c r="I11" s="22"/>
      <c r="J11" s="22"/>
      <c r="K11" s="22"/>
      <c r="N11" t="s">
        <v>15</v>
      </c>
      <c r="O11">
        <v>250</v>
      </c>
      <c r="P11" s="6"/>
      <c r="Q11" s="4"/>
      <c r="R11" s="4"/>
      <c r="S11" s="4"/>
    </row>
    <row r="12" spans="3:20" ht="15" thickBot="1" x14ac:dyDescent="0.4">
      <c r="C12" s="10" t="s">
        <v>83</v>
      </c>
      <c r="D12" s="20">
        <v>30</v>
      </c>
      <c r="E12" s="26">
        <v>40</v>
      </c>
      <c r="F12" s="20">
        <v>0</v>
      </c>
      <c r="G12" s="20">
        <v>0</v>
      </c>
      <c r="H12" s="23">
        <v>0</v>
      </c>
      <c r="I12" s="24"/>
      <c r="J12" s="24"/>
      <c r="K12" s="24"/>
      <c r="L12" s="10"/>
      <c r="P12" s="6"/>
      <c r="Q12" s="4"/>
      <c r="R12" s="4"/>
      <c r="S12" s="4"/>
    </row>
    <row r="13" spans="3:20" ht="15" thickBot="1" x14ac:dyDescent="0.4">
      <c r="C13" s="10"/>
      <c r="D13" s="20" t="s">
        <v>75</v>
      </c>
      <c r="E13" s="26" t="s">
        <v>76</v>
      </c>
      <c r="F13" s="20" t="s">
        <v>77</v>
      </c>
      <c r="G13" s="20" t="s">
        <v>78</v>
      </c>
      <c r="H13" s="20" t="s">
        <v>79</v>
      </c>
      <c r="I13" s="10"/>
      <c r="J13" s="20" t="s">
        <v>80</v>
      </c>
      <c r="K13" s="20" t="s">
        <v>81</v>
      </c>
      <c r="L13" s="20" t="s">
        <v>82</v>
      </c>
      <c r="M13" s="32" t="s">
        <v>96</v>
      </c>
      <c r="O13">
        <v>200</v>
      </c>
      <c r="P13" s="6" t="s">
        <v>18</v>
      </c>
      <c r="Q13" s="4"/>
      <c r="R13" s="4"/>
      <c r="S13" s="4"/>
    </row>
    <row r="14" spans="3:20" ht="15" thickBot="1" x14ac:dyDescent="0.4">
      <c r="E14" s="27"/>
      <c r="P14" s="6"/>
      <c r="Q14" s="4"/>
      <c r="R14" s="4"/>
      <c r="S14" s="4"/>
    </row>
    <row r="15" spans="3:20" ht="15" thickBot="1" x14ac:dyDescent="0.4">
      <c r="D15" s="28">
        <v>1</v>
      </c>
      <c r="E15" s="28">
        <v>2</v>
      </c>
      <c r="F15" s="28">
        <v>1</v>
      </c>
      <c r="G15" s="28">
        <v>0</v>
      </c>
      <c r="H15" s="28">
        <v>0</v>
      </c>
      <c r="I15" s="27"/>
      <c r="J15" s="28">
        <v>300</v>
      </c>
      <c r="K15" s="28">
        <v>0</v>
      </c>
      <c r="L15" s="28" t="s">
        <v>77</v>
      </c>
      <c r="M15" s="27">
        <f>+J15/E15</f>
        <v>150</v>
      </c>
      <c r="O15" s="8">
        <v>150</v>
      </c>
      <c r="P15" s="6"/>
      <c r="Q15" s="4"/>
      <c r="R15" s="4"/>
      <c r="S15" s="4"/>
      <c r="T15" t="s">
        <v>19</v>
      </c>
    </row>
    <row r="16" spans="3:20" ht="15" thickBot="1" x14ac:dyDescent="0.4">
      <c r="D16" s="21">
        <v>3</v>
      </c>
      <c r="E16" s="28">
        <v>2</v>
      </c>
      <c r="F16" s="21">
        <v>0</v>
      </c>
      <c r="G16" s="21">
        <v>1</v>
      </c>
      <c r="H16" s="21">
        <v>0</v>
      </c>
      <c r="J16" s="21">
        <v>600</v>
      </c>
      <c r="K16" s="21">
        <v>0</v>
      </c>
      <c r="L16" s="21" t="s">
        <v>78</v>
      </c>
      <c r="M16">
        <f t="shared" ref="M16:M17" si="0">+J16/E16</f>
        <v>300</v>
      </c>
      <c r="P16" s="6"/>
      <c r="Q16" s="4"/>
      <c r="R16" s="4"/>
      <c r="S16" s="4"/>
    </row>
    <row r="17" spans="2:33" ht="15" thickBot="1" x14ac:dyDescent="0.4">
      <c r="D17" s="21">
        <v>3</v>
      </c>
      <c r="E17" s="28">
        <v>5</v>
      </c>
      <c r="F17" s="21">
        <v>0</v>
      </c>
      <c r="G17" s="21">
        <v>0</v>
      </c>
      <c r="H17" s="21">
        <v>1</v>
      </c>
      <c r="J17" s="21">
        <v>1500</v>
      </c>
      <c r="K17" s="21">
        <v>0</v>
      </c>
      <c r="L17" s="21" t="s">
        <v>79</v>
      </c>
      <c r="M17">
        <f t="shared" si="0"/>
        <v>300</v>
      </c>
      <c r="P17" s="7"/>
      <c r="Q17" s="5"/>
      <c r="R17" s="5"/>
      <c r="S17" s="5"/>
      <c r="T17" s="5" t="s">
        <v>20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2:33" x14ac:dyDescent="0.35">
      <c r="O18">
        <v>0</v>
      </c>
      <c r="Q18" s="9">
        <v>100</v>
      </c>
      <c r="S18" s="9">
        <v>150</v>
      </c>
      <c r="T18" s="9"/>
      <c r="U18" s="9">
        <v>200</v>
      </c>
      <c r="V18" s="9"/>
      <c r="W18" s="9">
        <v>250</v>
      </c>
      <c r="X18" s="9"/>
      <c r="Y18" s="9">
        <v>300</v>
      </c>
      <c r="Z18" s="9"/>
      <c r="AA18" s="9"/>
      <c r="AB18" s="9"/>
      <c r="AC18" s="9"/>
      <c r="AD18" s="9"/>
      <c r="AE18" s="9">
        <v>500</v>
      </c>
      <c r="AF18" s="9"/>
      <c r="AG18" s="9">
        <v>600</v>
      </c>
    </row>
    <row r="19" spans="2:33" x14ac:dyDescent="0.35">
      <c r="C19" t="s">
        <v>84</v>
      </c>
      <c r="D19">
        <f>+D15*$K$15+D16*$K$16+D17*$K$17</f>
        <v>0</v>
      </c>
      <c r="E19">
        <f>+E15*$K$15+E16*$K$16+E17*$K$17</f>
        <v>0</v>
      </c>
      <c r="F19">
        <f t="shared" ref="F19:H19" si="1">+F15*$K$15+F16*$K$16+F17*$K$17</f>
        <v>0</v>
      </c>
      <c r="G19">
        <f t="shared" si="1"/>
        <v>0</v>
      </c>
      <c r="H19">
        <f t="shared" si="1"/>
        <v>0</v>
      </c>
      <c r="J19" t="s">
        <v>27</v>
      </c>
      <c r="K19">
        <f>+J15*K15+J16*K16+J17*K17</f>
        <v>0</v>
      </c>
    </row>
    <row r="20" spans="2:33" x14ac:dyDescent="0.35">
      <c r="C20" t="s">
        <v>85</v>
      </c>
      <c r="D20">
        <f>+D19-D12</f>
        <v>-30</v>
      </c>
      <c r="E20">
        <f t="shared" ref="E20:H20" si="2">+E19-E12</f>
        <v>-40</v>
      </c>
      <c r="F20">
        <f t="shared" si="2"/>
        <v>0</v>
      </c>
      <c r="G20">
        <f t="shared" si="2"/>
        <v>0</v>
      </c>
      <c r="H20">
        <f t="shared" si="2"/>
        <v>0</v>
      </c>
    </row>
    <row r="22" spans="2:33" x14ac:dyDescent="0.35">
      <c r="I22" s="3"/>
      <c r="J22" s="3"/>
      <c r="K22" s="3"/>
      <c r="L22" s="3"/>
      <c r="M22" s="3"/>
    </row>
    <row r="23" spans="2:33" ht="15" thickBot="1" x14ac:dyDescent="0.4">
      <c r="C23" s="29" t="s">
        <v>86</v>
      </c>
    </row>
    <row r="24" spans="2:33" ht="15" thickBot="1" x14ac:dyDescent="0.4">
      <c r="C24" s="10" t="s">
        <v>83</v>
      </c>
      <c r="D24" s="20">
        <v>30</v>
      </c>
      <c r="E24" s="26">
        <v>40</v>
      </c>
      <c r="F24" s="20">
        <v>0</v>
      </c>
      <c r="G24" s="20">
        <v>0</v>
      </c>
      <c r="H24" s="23">
        <v>0</v>
      </c>
      <c r="I24" s="24"/>
      <c r="J24" s="24"/>
      <c r="K24" s="24"/>
      <c r="L24" s="10"/>
    </row>
    <row r="25" spans="2:33" ht="15" thickBot="1" x14ac:dyDescent="0.4">
      <c r="C25" s="10"/>
      <c r="D25" s="20" t="s">
        <v>75</v>
      </c>
      <c r="E25" s="26" t="s">
        <v>76</v>
      </c>
      <c r="F25" s="20" t="s">
        <v>77</v>
      </c>
      <c r="G25" s="20" t="s">
        <v>78</v>
      </c>
      <c r="H25" s="20" t="s">
        <v>79</v>
      </c>
      <c r="I25" s="10"/>
      <c r="J25" s="20" t="s">
        <v>80</v>
      </c>
      <c r="K25" s="20" t="s">
        <v>81</v>
      </c>
      <c r="L25" s="20" t="s">
        <v>82</v>
      </c>
    </row>
    <row r="26" spans="2:33" ht="15" thickBot="1" x14ac:dyDescent="0.4">
      <c r="B26" t="s">
        <v>30</v>
      </c>
      <c r="E26" s="27"/>
    </row>
    <row r="27" spans="2:33" ht="15" thickBot="1" x14ac:dyDescent="0.4">
      <c r="B27" t="s">
        <v>1</v>
      </c>
      <c r="D27" s="28">
        <f>+D15/$E$15</f>
        <v>0.5</v>
      </c>
      <c r="E27" s="28">
        <f t="shared" ref="E27:H27" si="3">+E15/$E$15</f>
        <v>1</v>
      </c>
      <c r="F27" s="28">
        <f t="shared" si="3"/>
        <v>0.5</v>
      </c>
      <c r="G27" s="28">
        <f t="shared" si="3"/>
        <v>0</v>
      </c>
      <c r="H27" s="28">
        <f t="shared" si="3"/>
        <v>0</v>
      </c>
      <c r="I27" s="27"/>
      <c r="J27" s="28">
        <f>+J15/E15</f>
        <v>150</v>
      </c>
      <c r="K27" s="28">
        <v>0</v>
      </c>
      <c r="L27" s="28" t="s">
        <v>77</v>
      </c>
      <c r="M27" s="27">
        <f>+J27/E27</f>
        <v>150</v>
      </c>
    </row>
    <row r="28" spans="2:33" ht="15" thickBot="1" x14ac:dyDescent="0.4">
      <c r="B28" t="s">
        <v>3</v>
      </c>
      <c r="D28" s="21">
        <v>3</v>
      </c>
      <c r="E28" s="28">
        <v>2</v>
      </c>
      <c r="F28" s="21">
        <v>0</v>
      </c>
      <c r="G28" s="21">
        <v>1</v>
      </c>
      <c r="H28" s="21">
        <v>0</v>
      </c>
      <c r="J28" s="21">
        <v>600</v>
      </c>
      <c r="K28" s="21">
        <v>0</v>
      </c>
      <c r="L28" s="21" t="s">
        <v>78</v>
      </c>
      <c r="M28">
        <f t="shared" ref="M28:M29" si="4">+J28/E28</f>
        <v>300</v>
      </c>
    </row>
    <row r="29" spans="2:33" ht="15" thickBot="1" x14ac:dyDescent="0.4">
      <c r="D29" s="21">
        <v>3</v>
      </c>
      <c r="E29" s="28">
        <v>5</v>
      </c>
      <c r="F29" s="21">
        <v>0</v>
      </c>
      <c r="G29" s="21">
        <v>0</v>
      </c>
      <c r="H29" s="21">
        <v>1</v>
      </c>
      <c r="J29" s="21">
        <v>1500</v>
      </c>
      <c r="K29" s="21">
        <v>0</v>
      </c>
      <c r="L29" s="21" t="s">
        <v>79</v>
      </c>
      <c r="M29">
        <f t="shared" si="4"/>
        <v>300</v>
      </c>
    </row>
    <row r="30" spans="2:33" x14ac:dyDescent="0.35">
      <c r="B30" t="s">
        <v>4</v>
      </c>
    </row>
    <row r="31" spans="2:33" x14ac:dyDescent="0.35">
      <c r="C31" t="s">
        <v>84</v>
      </c>
      <c r="D31">
        <f>+D27*$K$15+D28*$K$16+D29*$K$17</f>
        <v>0</v>
      </c>
      <c r="E31">
        <f t="shared" ref="E31:H31" si="5">+E27*$K$15+E28*$K$16+E29*$K$17</f>
        <v>0</v>
      </c>
      <c r="F31">
        <f t="shared" si="5"/>
        <v>0</v>
      </c>
      <c r="G31">
        <f t="shared" si="5"/>
        <v>0</v>
      </c>
      <c r="H31">
        <f t="shared" si="5"/>
        <v>0</v>
      </c>
      <c r="J31" t="s">
        <v>27</v>
      </c>
      <c r="K31">
        <f>+J27*K27+J28*K28+J29*K29</f>
        <v>0</v>
      </c>
    </row>
    <row r="32" spans="2:33" x14ac:dyDescent="0.35">
      <c r="C32" t="s">
        <v>85</v>
      </c>
      <c r="D32">
        <f>+D31-D24</f>
        <v>-30</v>
      </c>
      <c r="E32">
        <f t="shared" ref="E32" si="6">+E31-E24</f>
        <v>-40</v>
      </c>
      <c r="F32">
        <f t="shared" ref="F32" si="7">+F31-F24</f>
        <v>0</v>
      </c>
      <c r="G32">
        <f t="shared" ref="G32" si="8">+G31-G24</f>
        <v>0</v>
      </c>
      <c r="H32">
        <f t="shared" ref="H32" si="9">+H31-H24</f>
        <v>0</v>
      </c>
    </row>
    <row r="33" spans="3:13" x14ac:dyDescent="0.35">
      <c r="F33" s="3"/>
      <c r="G33" s="3"/>
      <c r="H33" s="3"/>
    </row>
    <row r="34" spans="3:13" ht="15" thickBot="1" x14ac:dyDescent="0.4"/>
    <row r="35" spans="3:13" ht="15" thickBot="1" x14ac:dyDescent="0.4">
      <c r="C35" s="10" t="s">
        <v>83</v>
      </c>
      <c r="D35" s="35">
        <v>30</v>
      </c>
      <c r="E35" s="26">
        <v>40</v>
      </c>
      <c r="F35" s="20">
        <v>0</v>
      </c>
      <c r="G35" s="20">
        <v>0</v>
      </c>
      <c r="H35" s="23">
        <v>0</v>
      </c>
      <c r="I35" s="24"/>
      <c r="J35" s="24"/>
      <c r="K35" s="24"/>
      <c r="L35" s="10"/>
    </row>
    <row r="36" spans="3:13" ht="15" thickBot="1" x14ac:dyDescent="0.4">
      <c r="C36" s="10"/>
      <c r="D36" s="35" t="s">
        <v>75</v>
      </c>
      <c r="E36" s="26" t="s">
        <v>76</v>
      </c>
      <c r="F36" s="20" t="s">
        <v>77</v>
      </c>
      <c r="G36" s="20" t="s">
        <v>78</v>
      </c>
      <c r="H36" s="20" t="s">
        <v>79</v>
      </c>
      <c r="I36" s="10"/>
      <c r="J36" s="20" t="s">
        <v>80</v>
      </c>
      <c r="K36" s="20" t="s">
        <v>81</v>
      </c>
      <c r="L36" s="20" t="s">
        <v>82</v>
      </c>
      <c r="M36" s="32" t="s">
        <v>96</v>
      </c>
    </row>
    <row r="37" spans="3:13" ht="15" thickBot="1" x14ac:dyDescent="0.4">
      <c r="D37" s="36"/>
    </row>
    <row r="38" spans="3:13" ht="15" thickBot="1" x14ac:dyDescent="0.4">
      <c r="D38" s="37">
        <v>0.5</v>
      </c>
      <c r="E38" s="33">
        <v>1</v>
      </c>
      <c r="F38" s="33">
        <v>0.5</v>
      </c>
      <c r="G38" s="33">
        <v>0</v>
      </c>
      <c r="H38" s="33">
        <v>0</v>
      </c>
      <c r="I38" s="34"/>
      <c r="J38" s="33">
        <v>150</v>
      </c>
      <c r="K38" s="33">
        <v>40</v>
      </c>
      <c r="L38" s="33" t="s">
        <v>26</v>
      </c>
      <c r="M38" s="22">
        <f>+J38/D38</f>
        <v>300</v>
      </c>
    </row>
    <row r="39" spans="3:13" ht="15" thickBot="1" x14ac:dyDescent="0.4">
      <c r="D39" s="37">
        <f>+D28-D$27*$E28</f>
        <v>2</v>
      </c>
      <c r="E39" s="37">
        <f t="shared" ref="E39:H40" si="10">+E28-E$27*$E28</f>
        <v>0</v>
      </c>
      <c r="F39" s="37">
        <f>+F28-F$27*$E28</f>
        <v>-1</v>
      </c>
      <c r="G39" s="37">
        <f t="shared" si="10"/>
        <v>1</v>
      </c>
      <c r="H39" s="37">
        <f t="shared" si="10"/>
        <v>0</v>
      </c>
      <c r="I39" s="36"/>
      <c r="J39" s="37">
        <f>+J28-J$27*$E28</f>
        <v>300</v>
      </c>
      <c r="K39" s="37">
        <v>0</v>
      </c>
      <c r="L39" s="37" t="s">
        <v>78</v>
      </c>
      <c r="M39" s="22">
        <f t="shared" ref="M39:M40" si="11">+J39/D39</f>
        <v>150</v>
      </c>
    </row>
    <row r="40" spans="3:13" ht="15" thickBot="1" x14ac:dyDescent="0.4">
      <c r="D40" s="37">
        <f>+D29-D$27*$E29</f>
        <v>0.5</v>
      </c>
      <c r="E40" s="33">
        <f t="shared" si="10"/>
        <v>0</v>
      </c>
      <c r="F40" s="33">
        <f t="shared" si="10"/>
        <v>-2.5</v>
      </c>
      <c r="G40" s="33">
        <f t="shared" si="10"/>
        <v>0</v>
      </c>
      <c r="H40" s="33">
        <f t="shared" si="10"/>
        <v>1</v>
      </c>
      <c r="I40" s="34"/>
      <c r="J40" s="33">
        <f>+J29-J$27*$E29</f>
        <v>750</v>
      </c>
      <c r="K40" s="33">
        <v>0</v>
      </c>
      <c r="L40" s="33" t="s">
        <v>79</v>
      </c>
      <c r="M40" s="22">
        <f t="shared" si="11"/>
        <v>1500</v>
      </c>
    </row>
    <row r="41" spans="3:13" x14ac:dyDescent="0.35">
      <c r="D41" s="36"/>
    </row>
    <row r="42" spans="3:13" x14ac:dyDescent="0.35">
      <c r="C42" t="s">
        <v>84</v>
      </c>
      <c r="D42" s="36">
        <f>+D38*$K$38+D39*$K$39+D40*$K$40</f>
        <v>20</v>
      </c>
      <c r="E42">
        <f t="shared" ref="E42:H42" si="12">+E38*$K$38+E39*$K$39+E40*$K$40</f>
        <v>40</v>
      </c>
      <c r="F42">
        <f t="shared" si="12"/>
        <v>20</v>
      </c>
      <c r="G42">
        <f t="shared" si="12"/>
        <v>0</v>
      </c>
      <c r="H42">
        <f t="shared" si="12"/>
        <v>0</v>
      </c>
      <c r="J42" t="s">
        <v>27</v>
      </c>
      <c r="K42">
        <f>+J38*K38+J39*K39+J40*K40</f>
        <v>6000</v>
      </c>
    </row>
    <row r="43" spans="3:13" x14ac:dyDescent="0.35">
      <c r="C43" t="s">
        <v>85</v>
      </c>
      <c r="D43" s="36">
        <f>+D42-D35</f>
        <v>-10</v>
      </c>
      <c r="E43">
        <f t="shared" ref="E43" si="13">+E42-E35</f>
        <v>0</v>
      </c>
      <c r="F43">
        <f t="shared" ref="F43" si="14">+F42-F35</f>
        <v>20</v>
      </c>
      <c r="G43">
        <f t="shared" ref="G43" si="15">+G42-G35</f>
        <v>0</v>
      </c>
      <c r="H43">
        <f t="shared" ref="H43" si="16">+H42-H35</f>
        <v>0</v>
      </c>
    </row>
    <row r="45" spans="3:13" ht="15" thickBot="1" x14ac:dyDescent="0.4">
      <c r="C45" s="36" t="s">
        <v>86</v>
      </c>
    </row>
    <row r="46" spans="3:13" ht="15" thickBot="1" x14ac:dyDescent="0.4">
      <c r="C46" s="10" t="s">
        <v>83</v>
      </c>
      <c r="D46" s="20">
        <v>30</v>
      </c>
      <c r="E46" s="26">
        <v>40</v>
      </c>
      <c r="F46" s="20">
        <v>0</v>
      </c>
      <c r="G46" s="20">
        <v>0</v>
      </c>
      <c r="H46" s="23">
        <v>0</v>
      </c>
      <c r="I46" s="24"/>
      <c r="J46" s="24"/>
      <c r="K46" s="24"/>
      <c r="L46" s="10"/>
    </row>
    <row r="47" spans="3:13" ht="15" thickBot="1" x14ac:dyDescent="0.4">
      <c r="C47" s="10"/>
      <c r="D47" s="20" t="s">
        <v>75</v>
      </c>
      <c r="E47" s="26" t="s">
        <v>76</v>
      </c>
      <c r="F47" s="20" t="s">
        <v>77</v>
      </c>
      <c r="G47" s="20" t="s">
        <v>78</v>
      </c>
      <c r="H47" s="20" t="s">
        <v>79</v>
      </c>
      <c r="I47" s="10"/>
      <c r="J47" s="20" t="s">
        <v>80</v>
      </c>
      <c r="K47" s="20" t="s">
        <v>81</v>
      </c>
      <c r="L47" s="20" t="s">
        <v>82</v>
      </c>
    </row>
    <row r="48" spans="3:13" ht="15" thickBot="1" x14ac:dyDescent="0.4"/>
    <row r="49" spans="3:13" ht="15" thickBot="1" x14ac:dyDescent="0.4">
      <c r="D49" s="28">
        <v>0.5</v>
      </c>
      <c r="E49" s="25">
        <v>1</v>
      </c>
      <c r="F49" s="25">
        <v>0.5</v>
      </c>
      <c r="G49" s="25">
        <v>0</v>
      </c>
      <c r="H49" s="25">
        <v>0</v>
      </c>
      <c r="J49" s="25">
        <v>150</v>
      </c>
      <c r="K49" s="25">
        <v>40</v>
      </c>
      <c r="L49" s="25" t="s">
        <v>26</v>
      </c>
      <c r="M49" s="22">
        <f>+J49/D49</f>
        <v>300</v>
      </c>
    </row>
    <row r="50" spans="3:13" ht="15" thickBot="1" x14ac:dyDescent="0.4">
      <c r="D50" s="28">
        <f>+D39/2</f>
        <v>1</v>
      </c>
      <c r="E50" s="28">
        <f t="shared" ref="E50:J50" si="17">+E39/2</f>
        <v>0</v>
      </c>
      <c r="F50" s="28">
        <f t="shared" si="17"/>
        <v>-0.5</v>
      </c>
      <c r="G50" s="28">
        <f t="shared" si="17"/>
        <v>0.5</v>
      </c>
      <c r="H50" s="28">
        <f t="shared" si="17"/>
        <v>0</v>
      </c>
      <c r="J50" s="28">
        <f t="shared" si="17"/>
        <v>150</v>
      </c>
      <c r="K50" s="28">
        <v>0</v>
      </c>
      <c r="L50" s="28" t="s">
        <v>78</v>
      </c>
      <c r="M50" s="22">
        <f t="shared" ref="M50:M51" si="18">+J50/D50</f>
        <v>150</v>
      </c>
    </row>
    <row r="51" spans="3:13" ht="15" thickBot="1" x14ac:dyDescent="0.4">
      <c r="D51" s="28">
        <f>+D40-D$27*$E40</f>
        <v>0.5</v>
      </c>
      <c r="E51" s="21">
        <f t="shared" ref="E51:H51" si="19">+E40-E$27*$E40</f>
        <v>0</v>
      </c>
      <c r="F51" s="21">
        <f t="shared" si="19"/>
        <v>-2.5</v>
      </c>
      <c r="G51" s="21">
        <f t="shared" si="19"/>
        <v>0</v>
      </c>
      <c r="H51" s="21">
        <f t="shared" si="19"/>
        <v>1</v>
      </c>
      <c r="J51" s="21">
        <f t="shared" ref="J51" si="20">+J40-J$27*$E40</f>
        <v>750</v>
      </c>
      <c r="K51" s="21">
        <v>0</v>
      </c>
      <c r="L51" s="21" t="s">
        <v>79</v>
      </c>
      <c r="M51" s="22">
        <f t="shared" si="18"/>
        <v>1500</v>
      </c>
    </row>
    <row r="53" spans="3:13" x14ac:dyDescent="0.35">
      <c r="C53" t="s">
        <v>84</v>
      </c>
      <c r="D53">
        <f>+D49*$K$38+D50*$K$39+D51*$K$40</f>
        <v>20</v>
      </c>
      <c r="E53">
        <f t="shared" ref="E53:H53" si="21">+E49*$K$38+E50*$K$39+E51*$K$40</f>
        <v>40</v>
      </c>
      <c r="F53">
        <f t="shared" si="21"/>
        <v>20</v>
      </c>
      <c r="G53">
        <f t="shared" si="21"/>
        <v>0</v>
      </c>
      <c r="H53">
        <f t="shared" si="21"/>
        <v>0</v>
      </c>
      <c r="J53" t="s">
        <v>27</v>
      </c>
      <c r="K53">
        <f>+J49*K49+J50*K50+J51*K51</f>
        <v>6000</v>
      </c>
    </row>
    <row r="54" spans="3:13" x14ac:dyDescent="0.35">
      <c r="C54" t="s">
        <v>85</v>
      </c>
      <c r="D54">
        <f>+D53-D46</f>
        <v>-10</v>
      </c>
      <c r="E54">
        <f t="shared" ref="E54" si="22">+E53-E46</f>
        <v>0</v>
      </c>
      <c r="F54">
        <f t="shared" ref="F54" si="23">+F53-F46</f>
        <v>20</v>
      </c>
      <c r="G54">
        <f t="shared" ref="G54" si="24">+G53-G46</f>
        <v>0</v>
      </c>
      <c r="H54">
        <f t="shared" ref="H54" si="25">+H53-H46</f>
        <v>0</v>
      </c>
    </row>
    <row r="56" spans="3:13" x14ac:dyDescent="0.35">
      <c r="D56" s="38" t="s">
        <v>97</v>
      </c>
    </row>
    <row r="57" spans="3:13" ht="15" thickBot="1" x14ac:dyDescent="0.4">
      <c r="C57" t="s">
        <v>86</v>
      </c>
    </row>
    <row r="58" spans="3:13" ht="15" thickBot="1" x14ac:dyDescent="0.4">
      <c r="C58" s="10" t="s">
        <v>83</v>
      </c>
      <c r="D58" s="20">
        <v>30</v>
      </c>
      <c r="E58" s="26">
        <v>40</v>
      </c>
      <c r="F58" s="20">
        <v>0</v>
      </c>
      <c r="G58" s="20">
        <v>0</v>
      </c>
      <c r="H58" s="23">
        <v>0</v>
      </c>
      <c r="I58" s="24"/>
      <c r="J58" s="24"/>
      <c r="K58" s="24"/>
      <c r="L58" s="10"/>
    </row>
    <row r="59" spans="3:13" ht="15" thickBot="1" x14ac:dyDescent="0.4">
      <c r="C59" s="10"/>
      <c r="D59" s="20" t="s">
        <v>75</v>
      </c>
      <c r="E59" s="26" t="s">
        <v>76</v>
      </c>
      <c r="F59" s="20" t="s">
        <v>77</v>
      </c>
      <c r="G59" s="20" t="s">
        <v>78</v>
      </c>
      <c r="H59" s="20" t="s">
        <v>79</v>
      </c>
      <c r="J59" s="20" t="s">
        <v>80</v>
      </c>
      <c r="K59" s="20" t="s">
        <v>81</v>
      </c>
      <c r="L59" s="20" t="s">
        <v>82</v>
      </c>
    </row>
    <row r="60" spans="3:13" ht="15" thickBot="1" x14ac:dyDescent="0.4"/>
    <row r="61" spans="3:13" ht="15" thickBot="1" x14ac:dyDescent="0.4">
      <c r="D61" s="33">
        <f>+D49-$D49*D$50</f>
        <v>0</v>
      </c>
      <c r="E61" s="33">
        <f>+E49-$D49*E$50</f>
        <v>1</v>
      </c>
      <c r="F61" s="33">
        <f>+F49-$D49*F$50</f>
        <v>0.75</v>
      </c>
      <c r="G61" s="33">
        <f>+G49-$D49*G$50</f>
        <v>-0.25</v>
      </c>
      <c r="H61" s="33">
        <f>+H49-$D49*H$50</f>
        <v>0</v>
      </c>
      <c r="I61" s="34"/>
      <c r="J61" s="33">
        <f>+J49-$D49*J$50</f>
        <v>75</v>
      </c>
      <c r="K61" s="33">
        <v>40</v>
      </c>
      <c r="L61" s="33" t="s">
        <v>26</v>
      </c>
      <c r="M61" s="22" t="e">
        <f>+J61/D61</f>
        <v>#DIV/0!</v>
      </c>
    </row>
    <row r="62" spans="3:13" ht="15" thickBot="1" x14ac:dyDescent="0.4">
      <c r="D62" s="33">
        <v>1</v>
      </c>
      <c r="E62" s="33">
        <v>0</v>
      </c>
      <c r="F62" s="33">
        <v>-0.5</v>
      </c>
      <c r="G62" s="33">
        <v>0.5</v>
      </c>
      <c r="H62" s="33">
        <v>0</v>
      </c>
      <c r="I62" s="34"/>
      <c r="J62" s="33">
        <v>150</v>
      </c>
      <c r="K62" s="33">
        <v>30</v>
      </c>
      <c r="L62" s="33" t="s">
        <v>25</v>
      </c>
      <c r="M62" s="22">
        <f t="shared" ref="M62" si="26">+J62/D62</f>
        <v>150</v>
      </c>
    </row>
    <row r="63" spans="3:13" ht="15" thickBot="1" x14ac:dyDescent="0.4">
      <c r="D63" s="33">
        <f t="shared" ref="D63" si="27">+D51-$D51*D$50</f>
        <v>0</v>
      </c>
      <c r="E63" s="33">
        <f t="shared" ref="E63:J63" si="28">+E51-$D51*E$50</f>
        <v>0</v>
      </c>
      <c r="F63" s="33">
        <f t="shared" si="28"/>
        <v>-2.25</v>
      </c>
      <c r="G63" s="33">
        <f t="shared" si="28"/>
        <v>-0.25</v>
      </c>
      <c r="H63" s="33">
        <f t="shared" si="28"/>
        <v>1</v>
      </c>
      <c r="I63" s="34"/>
      <c r="J63" s="33">
        <f t="shared" si="28"/>
        <v>675</v>
      </c>
      <c r="K63" s="33">
        <v>0</v>
      </c>
      <c r="L63" s="33" t="s">
        <v>79</v>
      </c>
      <c r="M63" s="22" t="e">
        <f>+J63/D63</f>
        <v>#DIV/0!</v>
      </c>
    </row>
    <row r="65" spans="3:13" x14ac:dyDescent="0.35">
      <c r="C65" t="s">
        <v>84</v>
      </c>
      <c r="D65">
        <f>+D61*$K$61+D62*$K$62+D63*$K$63</f>
        <v>30</v>
      </c>
      <c r="E65">
        <f t="shared" ref="E65:H65" si="29">+E61*$K$61+E62*$K$62+E63*$K$63</f>
        <v>40</v>
      </c>
      <c r="F65">
        <f t="shared" si="29"/>
        <v>15</v>
      </c>
      <c r="G65">
        <f t="shared" si="29"/>
        <v>5</v>
      </c>
      <c r="H65">
        <f t="shared" si="29"/>
        <v>0</v>
      </c>
      <c r="J65" t="s">
        <v>27</v>
      </c>
      <c r="K65">
        <f>+J61*K61+J62*K62+J63*K63</f>
        <v>7500</v>
      </c>
    </row>
    <row r="66" spans="3:13" x14ac:dyDescent="0.35">
      <c r="C66" t="s">
        <v>85</v>
      </c>
      <c r="D66">
        <f>+D65-D58</f>
        <v>0</v>
      </c>
      <c r="E66">
        <f t="shared" ref="E66" si="30">+E65-E58</f>
        <v>0</v>
      </c>
      <c r="F66" s="29">
        <f t="shared" ref="F66" si="31">+F65-F58</f>
        <v>15</v>
      </c>
      <c r="G66" s="29">
        <f t="shared" ref="G66" si="32">+G65-G58</f>
        <v>5</v>
      </c>
      <c r="H66">
        <f t="shared" ref="H66" si="33">+H65-H58</f>
        <v>0</v>
      </c>
    </row>
    <row r="71" spans="3:13" x14ac:dyDescent="0.35">
      <c r="F71" t="s">
        <v>98</v>
      </c>
    </row>
    <row r="72" spans="3:13" ht="15" thickBot="1" x14ac:dyDescent="0.4"/>
    <row r="73" spans="3:13" ht="15" thickBot="1" x14ac:dyDescent="0.4">
      <c r="F73" s="20" t="s">
        <v>77</v>
      </c>
      <c r="G73" s="20" t="s">
        <v>78</v>
      </c>
      <c r="H73" s="20" t="s">
        <v>79</v>
      </c>
      <c r="J73" s="39" t="s">
        <v>99</v>
      </c>
    </row>
    <row r="74" spans="3:13" x14ac:dyDescent="0.35">
      <c r="F74">
        <v>0.75</v>
      </c>
      <c r="G74">
        <v>-0.25</v>
      </c>
      <c r="H74">
        <v>0</v>
      </c>
      <c r="J74">
        <v>1</v>
      </c>
      <c r="L74">
        <v>0.5</v>
      </c>
    </row>
    <row r="75" spans="3:13" x14ac:dyDescent="0.35">
      <c r="F75">
        <v>-0.5</v>
      </c>
      <c r="G75">
        <v>0.5</v>
      </c>
      <c r="H75">
        <v>0</v>
      </c>
      <c r="J75">
        <v>1</v>
      </c>
      <c r="K75" s="1" t="s">
        <v>8</v>
      </c>
      <c r="L75">
        <v>0</v>
      </c>
    </row>
    <row r="76" spans="3:13" x14ac:dyDescent="0.35">
      <c r="F76">
        <v>-2.25</v>
      </c>
      <c r="G76">
        <v>-0.25</v>
      </c>
      <c r="H76">
        <v>1</v>
      </c>
      <c r="J76">
        <v>1</v>
      </c>
      <c r="L76">
        <v>-1.5</v>
      </c>
    </row>
    <row r="78" spans="3:13" ht="15" thickBot="1" x14ac:dyDescent="0.4"/>
    <row r="79" spans="3:13" ht="15" thickBot="1" x14ac:dyDescent="0.4">
      <c r="C79" s="10" t="s">
        <v>83</v>
      </c>
      <c r="D79" s="20">
        <v>30</v>
      </c>
      <c r="E79" s="26">
        <v>40</v>
      </c>
      <c r="F79" s="20">
        <v>0</v>
      </c>
      <c r="G79" s="20">
        <v>0</v>
      </c>
      <c r="H79" s="23">
        <v>0</v>
      </c>
      <c r="I79" s="23">
        <v>21</v>
      </c>
      <c r="J79" s="24"/>
      <c r="K79" s="24"/>
      <c r="L79" s="10"/>
    </row>
    <row r="80" spans="3:13" ht="15" thickBot="1" x14ac:dyDescent="0.4">
      <c r="C80" s="10"/>
      <c r="D80" s="20" t="s">
        <v>75</v>
      </c>
      <c r="E80" s="26" t="s">
        <v>76</v>
      </c>
      <c r="F80" s="20" t="s">
        <v>77</v>
      </c>
      <c r="G80" s="20" t="s">
        <v>78</v>
      </c>
      <c r="H80" s="20" t="s">
        <v>79</v>
      </c>
      <c r="I80" s="20" t="s">
        <v>100</v>
      </c>
      <c r="K80" s="20" t="s">
        <v>80</v>
      </c>
      <c r="L80" s="20" t="s">
        <v>81</v>
      </c>
      <c r="M80" s="20" t="s">
        <v>82</v>
      </c>
    </row>
    <row r="81" spans="3:14" ht="15" thickBot="1" x14ac:dyDescent="0.4"/>
    <row r="82" spans="3:14" ht="15" thickBot="1" x14ac:dyDescent="0.4">
      <c r="D82" s="33">
        <v>0</v>
      </c>
      <c r="E82" s="33">
        <v>1</v>
      </c>
      <c r="F82" s="33">
        <v>0.75</v>
      </c>
      <c r="G82" s="33">
        <v>-0.25</v>
      </c>
      <c r="H82" s="33">
        <v>0</v>
      </c>
      <c r="I82" s="33">
        <v>0.5</v>
      </c>
      <c r="K82" s="33">
        <v>75</v>
      </c>
      <c r="L82" s="33">
        <v>40</v>
      </c>
      <c r="M82" s="33" t="s">
        <v>26</v>
      </c>
      <c r="N82" s="22" t="e">
        <v>#DIV/0!</v>
      </c>
    </row>
    <row r="83" spans="3:14" ht="15" thickBot="1" x14ac:dyDescent="0.4">
      <c r="D83" s="33">
        <v>1</v>
      </c>
      <c r="E83" s="33">
        <v>0</v>
      </c>
      <c r="F83" s="33">
        <v>-0.5</v>
      </c>
      <c r="G83" s="33">
        <v>0.5</v>
      </c>
      <c r="H83" s="33">
        <v>0</v>
      </c>
      <c r="I83" s="33">
        <v>0</v>
      </c>
      <c r="K83" s="33">
        <v>150</v>
      </c>
      <c r="L83" s="33">
        <v>30</v>
      </c>
      <c r="M83" s="33" t="s">
        <v>25</v>
      </c>
      <c r="N83" s="22">
        <v>150</v>
      </c>
    </row>
    <row r="84" spans="3:14" ht="15" thickBot="1" x14ac:dyDescent="0.4">
      <c r="D84" s="33">
        <v>0</v>
      </c>
      <c r="E84" s="33">
        <v>0</v>
      </c>
      <c r="F84" s="33">
        <v>-2.25</v>
      </c>
      <c r="G84" s="33">
        <v>-0.25</v>
      </c>
      <c r="H84" s="33">
        <v>1</v>
      </c>
      <c r="I84" s="33">
        <v>-1.5</v>
      </c>
      <c r="K84" s="33">
        <v>675</v>
      </c>
      <c r="L84" s="33">
        <v>0</v>
      </c>
      <c r="M84" s="33" t="s">
        <v>79</v>
      </c>
      <c r="N84" s="22" t="e">
        <v>#DIV/0!</v>
      </c>
    </row>
    <row r="86" spans="3:14" x14ac:dyDescent="0.35">
      <c r="C86" t="s">
        <v>84</v>
      </c>
      <c r="D86">
        <v>30</v>
      </c>
      <c r="E86">
        <v>40</v>
      </c>
      <c r="F86">
        <v>15</v>
      </c>
      <c r="G86">
        <v>5</v>
      </c>
      <c r="H86">
        <v>0</v>
      </c>
      <c r="I86">
        <f>+I82*L82+I83*L83+I84*L84</f>
        <v>20</v>
      </c>
      <c r="K86" t="s">
        <v>27</v>
      </c>
      <c r="L86">
        <v>7500</v>
      </c>
    </row>
    <row r="87" spans="3:14" x14ac:dyDescent="0.35">
      <c r="C87" t="s">
        <v>85</v>
      </c>
      <c r="D87">
        <v>0</v>
      </c>
      <c r="E87">
        <v>0</v>
      </c>
      <c r="F87" s="29">
        <v>15</v>
      </c>
      <c r="G87" s="29">
        <v>5</v>
      </c>
      <c r="H87">
        <v>0</v>
      </c>
      <c r="I87" s="10">
        <f>+I86-I79</f>
        <v>-1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29"/>
  <sheetViews>
    <sheetView showGridLines="0" topLeftCell="F1" zoomScale="118" zoomScaleNormal="118" workbookViewId="0">
      <selection activeCell="J19" sqref="J19"/>
    </sheetView>
  </sheetViews>
  <sheetFormatPr baseColWidth="10" defaultRowHeight="14.5" x14ac:dyDescent="0.35"/>
  <cols>
    <col min="8" max="8" width="18.26953125" customWidth="1"/>
    <col min="14" max="31" width="3.26953125" customWidth="1"/>
  </cols>
  <sheetData>
    <row r="1" spans="3:18" x14ac:dyDescent="0.35">
      <c r="M1" t="s">
        <v>14</v>
      </c>
    </row>
    <row r="3" spans="3:18" x14ac:dyDescent="0.35">
      <c r="C3" t="s">
        <v>30</v>
      </c>
      <c r="D3" t="s">
        <v>0</v>
      </c>
      <c r="E3">
        <v>300</v>
      </c>
      <c r="H3" s="2" t="s">
        <v>6</v>
      </c>
      <c r="I3" s="2" t="s">
        <v>7</v>
      </c>
      <c r="J3" s="2"/>
      <c r="N3" s="6"/>
      <c r="O3" s="4"/>
      <c r="P3" s="4"/>
      <c r="Q3" s="4"/>
    </row>
    <row r="4" spans="3:18" x14ac:dyDescent="0.35">
      <c r="C4" t="s">
        <v>59</v>
      </c>
      <c r="D4" t="s">
        <v>2</v>
      </c>
      <c r="E4">
        <v>600</v>
      </c>
      <c r="L4" t="s">
        <v>16</v>
      </c>
      <c r="N4" s="6"/>
      <c r="O4" s="4"/>
      <c r="P4" s="4"/>
      <c r="Q4" s="4"/>
    </row>
    <row r="5" spans="3:18" x14ac:dyDescent="0.35">
      <c r="C5" t="s">
        <v>3</v>
      </c>
      <c r="D5" t="s">
        <v>2</v>
      </c>
      <c r="E5">
        <v>1500</v>
      </c>
      <c r="H5" t="s">
        <v>17</v>
      </c>
      <c r="I5" s="1" t="s">
        <v>8</v>
      </c>
      <c r="J5">
        <v>300</v>
      </c>
      <c r="N5" s="6"/>
      <c r="O5" s="4"/>
      <c r="P5" s="4"/>
      <c r="Q5" s="4"/>
    </row>
    <row r="6" spans="3:18" x14ac:dyDescent="0.35">
      <c r="H6" t="s">
        <v>58</v>
      </c>
      <c r="I6" s="1" t="s">
        <v>8</v>
      </c>
      <c r="J6">
        <v>600</v>
      </c>
      <c r="N6" s="6"/>
      <c r="O6" s="4"/>
      <c r="P6" s="4"/>
      <c r="Q6" s="4"/>
    </row>
    <row r="7" spans="3:18" x14ac:dyDescent="0.35">
      <c r="C7" t="s">
        <v>4</v>
      </c>
      <c r="D7" t="s">
        <v>5</v>
      </c>
      <c r="H7" t="s">
        <v>9</v>
      </c>
      <c r="I7" s="1" t="s">
        <v>8</v>
      </c>
      <c r="J7">
        <v>1500</v>
      </c>
      <c r="N7" s="6"/>
      <c r="O7" s="4"/>
      <c r="P7" s="4"/>
      <c r="Q7" s="4"/>
    </row>
    <row r="8" spans="3:18" x14ac:dyDescent="0.35">
      <c r="N8" s="6"/>
      <c r="O8" s="4"/>
      <c r="P8" s="4"/>
      <c r="Q8" s="4"/>
    </row>
    <row r="9" spans="3:18" x14ac:dyDescent="0.35">
      <c r="H9" t="s">
        <v>4</v>
      </c>
      <c r="I9" t="s">
        <v>5</v>
      </c>
      <c r="M9">
        <v>300</v>
      </c>
      <c r="N9" s="6"/>
      <c r="O9" s="4"/>
      <c r="P9" s="4"/>
      <c r="Q9" s="4"/>
    </row>
    <row r="10" spans="3:18" x14ac:dyDescent="0.35">
      <c r="H10" s="3" t="s">
        <v>10</v>
      </c>
      <c r="I10" s="3" t="s">
        <v>11</v>
      </c>
      <c r="J10" s="3"/>
      <c r="N10" s="6"/>
      <c r="O10" s="4"/>
      <c r="P10" s="4"/>
      <c r="Q10" s="4"/>
    </row>
    <row r="11" spans="3:18" x14ac:dyDescent="0.35">
      <c r="H11" s="3"/>
      <c r="I11" s="3" t="s">
        <v>12</v>
      </c>
      <c r="J11" s="3"/>
      <c r="L11" t="s">
        <v>15</v>
      </c>
      <c r="M11">
        <v>250</v>
      </c>
      <c r="N11" s="6"/>
      <c r="O11" s="4"/>
      <c r="P11" s="4"/>
      <c r="Q11" s="4"/>
    </row>
    <row r="12" spans="3:18" x14ac:dyDescent="0.35">
      <c r="H12" s="3"/>
      <c r="I12" s="3" t="s">
        <v>13</v>
      </c>
      <c r="J12" s="3"/>
      <c r="N12" s="6"/>
      <c r="O12" s="4"/>
      <c r="P12" s="4"/>
      <c r="Q12" s="4"/>
    </row>
    <row r="13" spans="3:18" x14ac:dyDescent="0.35">
      <c r="M13">
        <v>200</v>
      </c>
      <c r="N13" s="6" t="s">
        <v>18</v>
      </c>
      <c r="O13" s="4"/>
      <c r="P13" s="4"/>
      <c r="Q13" s="4"/>
    </row>
    <row r="14" spans="3:18" x14ac:dyDescent="0.35">
      <c r="N14" s="6"/>
      <c r="O14" s="4"/>
      <c r="P14" s="4"/>
      <c r="Q14" s="4"/>
    </row>
    <row r="15" spans="3:18" x14ac:dyDescent="0.35">
      <c r="M15" s="8">
        <v>150</v>
      </c>
      <c r="N15" s="6"/>
      <c r="O15" s="4"/>
      <c r="P15" s="4"/>
      <c r="Q15" s="4"/>
      <c r="R15" t="s">
        <v>19</v>
      </c>
    </row>
    <row r="16" spans="3:18" x14ac:dyDescent="0.35">
      <c r="N16" s="6"/>
      <c r="O16" s="4"/>
      <c r="P16" s="4"/>
      <c r="Q16" s="4"/>
    </row>
    <row r="17" spans="2:31" ht="15" thickBot="1" x14ac:dyDescent="0.4">
      <c r="N17" s="7"/>
      <c r="O17" s="5"/>
      <c r="P17" s="5"/>
      <c r="Q17" s="5"/>
      <c r="R17" s="5" t="s">
        <v>20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2:31" x14ac:dyDescent="0.35">
      <c r="J18" t="s">
        <v>67</v>
      </c>
      <c r="M18">
        <v>0</v>
      </c>
      <c r="O18" s="9">
        <v>100</v>
      </c>
      <c r="Q18" s="9">
        <v>150</v>
      </c>
      <c r="R18" s="9"/>
      <c r="S18" s="9">
        <v>200</v>
      </c>
      <c r="T18" s="9"/>
      <c r="U18" s="9">
        <v>250</v>
      </c>
      <c r="V18" s="9"/>
      <c r="W18" s="9">
        <v>300</v>
      </c>
      <c r="X18" s="9"/>
      <c r="Y18" s="9"/>
      <c r="Z18" s="9"/>
      <c r="AA18" s="9"/>
      <c r="AB18" s="9"/>
      <c r="AC18" s="9">
        <v>500</v>
      </c>
      <c r="AD18" s="9"/>
      <c r="AE18" s="9">
        <v>600</v>
      </c>
    </row>
    <row r="19" spans="2:31" x14ac:dyDescent="0.35">
      <c r="H19" t="s">
        <v>64</v>
      </c>
      <c r="I19" t="s">
        <v>2</v>
      </c>
      <c r="J19" t="s">
        <v>63</v>
      </c>
      <c r="K19" t="s">
        <v>2</v>
      </c>
      <c r="L19" t="s">
        <v>65</v>
      </c>
    </row>
    <row r="20" spans="2:31" x14ac:dyDescent="0.35">
      <c r="H20">
        <f>-3/2</f>
        <v>-1.5</v>
      </c>
      <c r="I20" t="s">
        <v>2</v>
      </c>
      <c r="J20" t="s">
        <v>66</v>
      </c>
      <c r="K20" t="s">
        <v>2</v>
      </c>
      <c r="L20">
        <f>-1/2</f>
        <v>-0.5</v>
      </c>
    </row>
    <row r="21" spans="2:31" x14ac:dyDescent="0.35">
      <c r="H21">
        <f>+H20*40</f>
        <v>-60</v>
      </c>
      <c r="I21" t="s">
        <v>2</v>
      </c>
      <c r="J21" t="s">
        <v>68</v>
      </c>
      <c r="K21" t="str">
        <f>$K$20</f>
        <v>&lt;=</v>
      </c>
      <c r="L21">
        <f>+L20*40</f>
        <v>-20</v>
      </c>
    </row>
    <row r="22" spans="2:31" x14ac:dyDescent="0.35">
      <c r="H22">
        <v>60</v>
      </c>
      <c r="I22" s="3" t="s">
        <v>70</v>
      </c>
      <c r="J22" s="3" t="s">
        <v>69</v>
      </c>
      <c r="K22" s="3" t="s">
        <v>70</v>
      </c>
      <c r="L22">
        <v>20</v>
      </c>
    </row>
    <row r="23" spans="2:31" x14ac:dyDescent="0.35">
      <c r="H23">
        <v>20</v>
      </c>
      <c r="I23" t="s">
        <v>2</v>
      </c>
      <c r="J23" t="s">
        <v>69</v>
      </c>
      <c r="K23" t="str">
        <f>$K$20</f>
        <v>&lt;=</v>
      </c>
      <c r="L23">
        <v>60</v>
      </c>
    </row>
    <row r="25" spans="2:31" x14ac:dyDescent="0.35">
      <c r="J25" t="s">
        <v>71</v>
      </c>
    </row>
    <row r="26" spans="2:31" x14ac:dyDescent="0.35">
      <c r="B26" t="s">
        <v>30</v>
      </c>
      <c r="C26" t="s">
        <v>0</v>
      </c>
      <c r="D26">
        <v>300</v>
      </c>
      <c r="H26" t="s">
        <v>64</v>
      </c>
      <c r="I26" s="3" t="s">
        <v>70</v>
      </c>
      <c r="J26" t="s">
        <v>72</v>
      </c>
      <c r="K26" s="3" t="s">
        <v>70</v>
      </c>
      <c r="L26" t="s">
        <v>65</v>
      </c>
    </row>
    <row r="27" spans="2:31" x14ac:dyDescent="0.35">
      <c r="B27" t="s">
        <v>1</v>
      </c>
      <c r="C27" t="s">
        <v>2</v>
      </c>
      <c r="D27">
        <v>600</v>
      </c>
      <c r="H27">
        <f>-2/3</f>
        <v>-0.66666666666666663</v>
      </c>
      <c r="I27" s="3" t="s">
        <v>70</v>
      </c>
      <c r="J27" t="s">
        <v>72</v>
      </c>
      <c r="K27" s="3" t="s">
        <v>70</v>
      </c>
      <c r="L27">
        <f>-2/1</f>
        <v>-2</v>
      </c>
    </row>
    <row r="28" spans="2:31" x14ac:dyDescent="0.35">
      <c r="B28" t="s">
        <v>3</v>
      </c>
      <c r="C28" t="s">
        <v>2</v>
      </c>
      <c r="D28">
        <v>1500</v>
      </c>
      <c r="H28">
        <f>+H27*30</f>
        <v>-20</v>
      </c>
      <c r="I28" s="3" t="s">
        <v>70</v>
      </c>
      <c r="J28" t="s">
        <v>74</v>
      </c>
      <c r="K28" s="3" t="s">
        <v>70</v>
      </c>
      <c r="L28">
        <f>+L27*30</f>
        <v>-60</v>
      </c>
    </row>
    <row r="29" spans="2:31" x14ac:dyDescent="0.35">
      <c r="H29">
        <v>20</v>
      </c>
      <c r="I29" t="s">
        <v>2</v>
      </c>
      <c r="J29" s="3" t="s">
        <v>73</v>
      </c>
      <c r="K29" t="s">
        <v>2</v>
      </c>
      <c r="L29">
        <v>60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showGridLines="0" workbookViewId="0">
      <selection activeCell="F15" sqref="F15"/>
    </sheetView>
  </sheetViews>
  <sheetFormatPr baseColWidth="10" defaultRowHeight="14.5" x14ac:dyDescent="0.35"/>
  <cols>
    <col min="1" max="1" width="2.26953125" customWidth="1"/>
    <col min="2" max="2" width="6.26953125" bestFit="1" customWidth="1"/>
    <col min="3" max="3" width="11.26953125" bestFit="1" customWidth="1"/>
    <col min="4" max="4" width="5.7265625" customWidth="1"/>
    <col min="5" max="5" width="9.26953125" bestFit="1" customWidth="1"/>
    <col min="6" max="6" width="12.81640625" customWidth="1"/>
    <col min="7" max="7" width="12" customWidth="1"/>
    <col min="8" max="8" width="10.54296875" customWidth="1"/>
  </cols>
  <sheetData>
    <row r="1" spans="1:11" x14ac:dyDescent="0.35">
      <c r="A1" s="11" t="s">
        <v>32</v>
      </c>
    </row>
    <row r="2" spans="1:11" x14ac:dyDescent="0.35">
      <c r="A2" s="11" t="s">
        <v>33</v>
      </c>
    </row>
    <row r="3" spans="1:11" x14ac:dyDescent="0.35">
      <c r="A3" s="11" t="s">
        <v>60</v>
      </c>
    </row>
    <row r="6" spans="1:11" ht="15" thickBot="1" x14ac:dyDescent="0.4">
      <c r="A6" t="s">
        <v>34</v>
      </c>
    </row>
    <row r="7" spans="1:11" x14ac:dyDescent="0.35">
      <c r="B7" s="14"/>
      <c r="C7" s="14"/>
      <c r="D7" s="14" t="s">
        <v>37</v>
      </c>
      <c r="E7" s="14" t="s">
        <v>39</v>
      </c>
      <c r="F7" s="14" t="s">
        <v>41</v>
      </c>
      <c r="G7" s="16" t="s">
        <v>43</v>
      </c>
      <c r="H7" s="16" t="s">
        <v>43</v>
      </c>
    </row>
    <row r="8" spans="1:11" ht="15" thickBot="1" x14ac:dyDescent="0.4">
      <c r="B8" s="15" t="s">
        <v>35</v>
      </c>
      <c r="C8" s="15" t="s">
        <v>36</v>
      </c>
      <c r="D8" s="15" t="s">
        <v>38</v>
      </c>
      <c r="E8" s="15" t="s">
        <v>40</v>
      </c>
      <c r="F8" s="15" t="s">
        <v>42</v>
      </c>
      <c r="G8" s="17" t="s">
        <v>44</v>
      </c>
      <c r="H8" s="17" t="s">
        <v>45</v>
      </c>
    </row>
    <row r="9" spans="1:11" x14ac:dyDescent="0.35">
      <c r="B9" s="12" t="s">
        <v>51</v>
      </c>
      <c r="C9" s="12" t="s">
        <v>52</v>
      </c>
      <c r="D9" s="12">
        <v>150</v>
      </c>
      <c r="E9" s="12">
        <v>0</v>
      </c>
      <c r="F9" s="30">
        <v>30</v>
      </c>
      <c r="G9" s="18">
        <v>30</v>
      </c>
      <c r="H9" s="18">
        <v>10</v>
      </c>
      <c r="J9">
        <f>+F9+G9</f>
        <v>60</v>
      </c>
      <c r="K9">
        <f>+F9-H9</f>
        <v>20</v>
      </c>
    </row>
    <row r="10" spans="1:11" ht="15" thickBot="1" x14ac:dyDescent="0.4">
      <c r="B10" s="13" t="s">
        <v>53</v>
      </c>
      <c r="C10" s="13" t="s">
        <v>54</v>
      </c>
      <c r="D10" s="13">
        <v>75</v>
      </c>
      <c r="E10" s="13">
        <v>0</v>
      </c>
      <c r="F10" s="31">
        <v>40</v>
      </c>
      <c r="G10" s="19">
        <v>20</v>
      </c>
      <c r="H10" s="19">
        <v>20</v>
      </c>
      <c r="J10">
        <f>+F10+G10</f>
        <v>60</v>
      </c>
      <c r="K10">
        <f>+F10-H10</f>
        <v>20</v>
      </c>
    </row>
    <row r="11" spans="1:11" x14ac:dyDescent="0.35">
      <c r="G11" s="3"/>
      <c r="H11" s="3"/>
      <c r="J11">
        <f t="shared" ref="J11:J17" si="0">+F11+G11</f>
        <v>0</v>
      </c>
      <c r="K11">
        <f t="shared" ref="K11:K17" si="1">+F11-H11</f>
        <v>0</v>
      </c>
    </row>
    <row r="12" spans="1:11" ht="15" thickBot="1" x14ac:dyDescent="0.4">
      <c r="A12" t="s">
        <v>46</v>
      </c>
      <c r="G12" s="3"/>
      <c r="H12" s="3"/>
      <c r="J12">
        <f t="shared" si="0"/>
        <v>0</v>
      </c>
      <c r="K12">
        <f t="shared" si="1"/>
        <v>0</v>
      </c>
    </row>
    <row r="13" spans="1:11" x14ac:dyDescent="0.35">
      <c r="B13" s="14"/>
      <c r="C13" s="14"/>
      <c r="D13" s="14" t="s">
        <v>37</v>
      </c>
      <c r="E13" s="14" t="s">
        <v>47</v>
      </c>
      <c r="F13" s="14" t="s">
        <v>49</v>
      </c>
      <c r="G13" s="16" t="s">
        <v>43</v>
      </c>
      <c r="H13" s="16" t="s">
        <v>43</v>
      </c>
    </row>
    <row r="14" spans="1:11" ht="15" thickBot="1" x14ac:dyDescent="0.4">
      <c r="B14" s="15" t="s">
        <v>35</v>
      </c>
      <c r="C14" s="15" t="s">
        <v>36</v>
      </c>
      <c r="D14" s="15" t="s">
        <v>38</v>
      </c>
      <c r="E14" s="15" t="s">
        <v>48</v>
      </c>
      <c r="F14" s="15" t="s">
        <v>50</v>
      </c>
      <c r="G14" s="17" t="s">
        <v>44</v>
      </c>
      <c r="H14" s="17" t="s">
        <v>45</v>
      </c>
    </row>
    <row r="15" spans="1:11" x14ac:dyDescent="0.35">
      <c r="B15" s="12" t="s">
        <v>55</v>
      </c>
      <c r="C15" s="12" t="s">
        <v>26</v>
      </c>
      <c r="D15" s="12">
        <v>300</v>
      </c>
      <c r="E15" s="12">
        <v>15</v>
      </c>
      <c r="F15" s="12">
        <v>300</v>
      </c>
      <c r="G15" s="18">
        <v>300</v>
      </c>
      <c r="H15" s="18">
        <v>100</v>
      </c>
      <c r="J15">
        <f t="shared" si="0"/>
        <v>600</v>
      </c>
      <c r="K15">
        <f t="shared" si="1"/>
        <v>200</v>
      </c>
    </row>
    <row r="16" spans="1:11" x14ac:dyDescent="0.35">
      <c r="B16" s="12" t="s">
        <v>56</v>
      </c>
      <c r="C16" s="12" t="s">
        <v>26</v>
      </c>
      <c r="D16" s="12">
        <v>600</v>
      </c>
      <c r="E16" s="12">
        <v>5</v>
      </c>
      <c r="F16" s="12">
        <v>600</v>
      </c>
      <c r="G16" s="18">
        <v>300</v>
      </c>
      <c r="H16" s="18">
        <v>300</v>
      </c>
      <c r="J16">
        <f t="shared" si="0"/>
        <v>900</v>
      </c>
      <c r="K16">
        <f t="shared" si="1"/>
        <v>300</v>
      </c>
    </row>
    <row r="17" spans="2:11" ht="15" thickBot="1" x14ac:dyDescent="0.4">
      <c r="B17" s="13" t="s">
        <v>57</v>
      </c>
      <c r="C17" s="13" t="s">
        <v>26</v>
      </c>
      <c r="D17" s="13">
        <v>825</v>
      </c>
      <c r="E17" s="13">
        <v>0</v>
      </c>
      <c r="F17" s="13">
        <v>1500</v>
      </c>
      <c r="G17" s="19">
        <v>1E+30</v>
      </c>
      <c r="H17" s="19">
        <v>675</v>
      </c>
      <c r="J17">
        <f t="shared" si="0"/>
        <v>1E+30</v>
      </c>
      <c r="K17">
        <f t="shared" si="1"/>
        <v>825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38"/>
  <sheetViews>
    <sheetView showGridLines="0" workbookViewId="0">
      <selection activeCell="K19" sqref="K19"/>
    </sheetView>
  </sheetViews>
  <sheetFormatPr baseColWidth="10" defaultRowHeight="14.5" x14ac:dyDescent="0.35"/>
  <cols>
    <col min="8" max="8" width="18.26953125" customWidth="1"/>
    <col min="14" max="31" width="3.26953125" customWidth="1"/>
  </cols>
  <sheetData>
    <row r="1" spans="3:18" x14ac:dyDescent="0.35">
      <c r="M1" t="s">
        <v>14</v>
      </c>
    </row>
    <row r="3" spans="3:18" x14ac:dyDescent="0.35">
      <c r="C3" t="s">
        <v>30</v>
      </c>
      <c r="D3" t="s">
        <v>0</v>
      </c>
      <c r="E3">
        <v>300</v>
      </c>
      <c r="H3" s="2" t="s">
        <v>6</v>
      </c>
      <c r="I3" s="2" t="s">
        <v>7</v>
      </c>
      <c r="J3" s="2"/>
      <c r="N3" s="6"/>
      <c r="O3" s="4"/>
      <c r="P3" s="4"/>
      <c r="Q3" s="4"/>
    </row>
    <row r="4" spans="3:18" x14ac:dyDescent="0.35">
      <c r="C4" t="s">
        <v>59</v>
      </c>
      <c r="D4" t="s">
        <v>2</v>
      </c>
      <c r="E4">
        <v>600</v>
      </c>
      <c r="L4" t="s">
        <v>16</v>
      </c>
      <c r="N4" s="6"/>
      <c r="O4" s="4"/>
      <c r="P4" s="4"/>
      <c r="Q4" s="4"/>
    </row>
    <row r="5" spans="3:18" x14ac:dyDescent="0.35">
      <c r="C5" t="s">
        <v>3</v>
      </c>
      <c r="D5" t="s">
        <v>2</v>
      </c>
      <c r="E5">
        <v>1500</v>
      </c>
      <c r="H5" t="s">
        <v>17</v>
      </c>
      <c r="I5" s="1" t="s">
        <v>8</v>
      </c>
      <c r="J5">
        <v>300</v>
      </c>
      <c r="N5" s="6"/>
      <c r="O5" s="4"/>
      <c r="P5" s="4"/>
      <c r="Q5" s="4"/>
    </row>
    <row r="6" spans="3:18" x14ac:dyDescent="0.35">
      <c r="H6" t="s">
        <v>58</v>
      </c>
      <c r="I6" s="1" t="s">
        <v>8</v>
      </c>
      <c r="J6">
        <v>600</v>
      </c>
      <c r="N6" s="6"/>
      <c r="O6" s="4"/>
      <c r="P6" s="4"/>
      <c r="Q6" s="4"/>
    </row>
    <row r="7" spans="3:18" x14ac:dyDescent="0.35">
      <c r="C7" t="s">
        <v>4</v>
      </c>
      <c r="D7" t="s">
        <v>5</v>
      </c>
      <c r="H7" t="s">
        <v>9</v>
      </c>
      <c r="I7" s="1" t="s">
        <v>8</v>
      </c>
      <c r="J7">
        <v>1500</v>
      </c>
      <c r="N7" s="6"/>
      <c r="O7" s="4"/>
      <c r="P7" s="4"/>
      <c r="Q7" s="4"/>
    </row>
    <row r="8" spans="3:18" x14ac:dyDescent="0.35">
      <c r="N8" s="6"/>
      <c r="O8" s="4"/>
      <c r="P8" s="4"/>
      <c r="Q8" s="4"/>
    </row>
    <row r="9" spans="3:18" x14ac:dyDescent="0.35">
      <c r="M9">
        <v>300</v>
      </c>
      <c r="N9" s="6"/>
      <c r="O9" s="4"/>
      <c r="P9" s="4"/>
      <c r="Q9" s="4"/>
    </row>
    <row r="10" spans="3:18" x14ac:dyDescent="0.35">
      <c r="H10" s="3" t="s">
        <v>10</v>
      </c>
      <c r="I10" s="3" t="s">
        <v>11</v>
      </c>
      <c r="J10" s="3"/>
      <c r="N10" s="6"/>
      <c r="O10" s="4"/>
      <c r="P10" s="4"/>
      <c r="Q10" s="4"/>
    </row>
    <row r="11" spans="3:18" x14ac:dyDescent="0.35">
      <c r="H11" s="3"/>
      <c r="I11" s="3" t="s">
        <v>12</v>
      </c>
      <c r="J11" s="3"/>
      <c r="L11" t="s">
        <v>15</v>
      </c>
      <c r="M11">
        <v>250</v>
      </c>
      <c r="N11" s="6"/>
      <c r="O11" s="4"/>
      <c r="P11" s="4"/>
      <c r="Q11" s="4"/>
    </row>
    <row r="12" spans="3:18" x14ac:dyDescent="0.35">
      <c r="H12" s="3"/>
      <c r="I12" s="3" t="s">
        <v>13</v>
      </c>
      <c r="J12" s="3"/>
      <c r="N12" s="6"/>
      <c r="O12" s="4"/>
      <c r="P12" s="4"/>
      <c r="Q12" s="4"/>
    </row>
    <row r="13" spans="3:18" x14ac:dyDescent="0.35">
      <c r="M13">
        <v>200</v>
      </c>
      <c r="N13" s="6" t="s">
        <v>18</v>
      </c>
      <c r="O13" s="4"/>
      <c r="P13" s="4"/>
      <c r="Q13" s="4"/>
    </row>
    <row r="14" spans="3:18" x14ac:dyDescent="0.35">
      <c r="N14" s="6"/>
      <c r="O14" s="4"/>
      <c r="P14" s="4"/>
      <c r="Q14" s="4"/>
    </row>
    <row r="15" spans="3:18" x14ac:dyDescent="0.35">
      <c r="M15" s="8">
        <v>150</v>
      </c>
      <c r="N15" s="6"/>
      <c r="O15" s="4"/>
      <c r="P15" s="4"/>
      <c r="Q15" s="4"/>
      <c r="R15" t="s">
        <v>19</v>
      </c>
    </row>
    <row r="16" spans="3:18" x14ac:dyDescent="0.35">
      <c r="N16" s="6"/>
      <c r="O16" s="4"/>
      <c r="P16" s="4"/>
      <c r="Q16" s="4"/>
    </row>
    <row r="17" spans="2:31" ht="15" thickBot="1" x14ac:dyDescent="0.4">
      <c r="N17" s="7"/>
      <c r="O17" s="5"/>
      <c r="P17" s="5"/>
      <c r="Q17" s="5"/>
      <c r="R17" s="5" t="s">
        <v>20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2:31" x14ac:dyDescent="0.35">
      <c r="M18">
        <v>0</v>
      </c>
      <c r="O18" s="9">
        <v>100</v>
      </c>
      <c r="Q18" s="9">
        <v>150</v>
      </c>
      <c r="R18" s="9"/>
      <c r="S18" s="9">
        <v>200</v>
      </c>
      <c r="T18" s="9"/>
      <c r="U18" s="9">
        <v>250</v>
      </c>
      <c r="V18" s="9"/>
      <c r="W18" s="9">
        <v>300</v>
      </c>
      <c r="X18" s="9"/>
      <c r="Y18" s="9"/>
      <c r="Z18" s="9"/>
      <c r="AA18" s="9"/>
      <c r="AB18" s="9"/>
      <c r="AC18" s="9">
        <v>500</v>
      </c>
      <c r="AD18" s="9"/>
      <c r="AE18" s="9">
        <v>600</v>
      </c>
    </row>
    <row r="19" spans="2:31" x14ac:dyDescent="0.35">
      <c r="K19" t="s">
        <v>24</v>
      </c>
    </row>
    <row r="20" spans="2:31" x14ac:dyDescent="0.35">
      <c r="I20" t="s">
        <v>21</v>
      </c>
      <c r="J20" t="s">
        <v>22</v>
      </c>
      <c r="K20">
        <v>0</v>
      </c>
    </row>
    <row r="21" spans="2:31" x14ac:dyDescent="0.35">
      <c r="I21" t="s">
        <v>18</v>
      </c>
      <c r="J21" t="s">
        <v>62</v>
      </c>
      <c r="K21">
        <f>0*30+40*150</f>
        <v>6000</v>
      </c>
    </row>
    <row r="22" spans="2:31" x14ac:dyDescent="0.35">
      <c r="I22" s="3" t="s">
        <v>19</v>
      </c>
      <c r="J22" s="3" t="s">
        <v>61</v>
      </c>
      <c r="K22" s="3">
        <f>150*30+75*40</f>
        <v>7500</v>
      </c>
    </row>
    <row r="23" spans="2:31" x14ac:dyDescent="0.35">
      <c r="I23" t="s">
        <v>20</v>
      </c>
      <c r="J23" t="s">
        <v>23</v>
      </c>
      <c r="K23">
        <f>200*30</f>
        <v>6000</v>
      </c>
    </row>
    <row r="26" spans="2:31" x14ac:dyDescent="0.35">
      <c r="B26" t="s">
        <v>30</v>
      </c>
      <c r="C26" t="s">
        <v>0</v>
      </c>
      <c r="D26">
        <v>300</v>
      </c>
    </row>
    <row r="27" spans="2:31" x14ac:dyDescent="0.35">
      <c r="B27" t="s">
        <v>59</v>
      </c>
      <c r="C27" t="s">
        <v>2</v>
      </c>
      <c r="D27">
        <v>600</v>
      </c>
    </row>
    <row r="28" spans="2:31" x14ac:dyDescent="0.35">
      <c r="B28" t="s">
        <v>3</v>
      </c>
      <c r="C28" t="s">
        <v>2</v>
      </c>
      <c r="D28">
        <v>1500</v>
      </c>
    </row>
    <row r="30" spans="2:31" x14ac:dyDescent="0.35">
      <c r="B30" t="s">
        <v>4</v>
      </c>
      <c r="C30" t="s">
        <v>5</v>
      </c>
      <c r="G30" s="10" t="s">
        <v>25</v>
      </c>
      <c r="H30" s="10" t="s">
        <v>26</v>
      </c>
    </row>
    <row r="31" spans="2:31" x14ac:dyDescent="0.35">
      <c r="G31" s="10">
        <v>30</v>
      </c>
      <c r="H31" s="10">
        <v>40</v>
      </c>
    </row>
    <row r="32" spans="2:31" x14ac:dyDescent="0.35">
      <c r="F32" t="s">
        <v>28</v>
      </c>
      <c r="G32" s="29">
        <v>1</v>
      </c>
      <c r="H32" s="29">
        <v>1</v>
      </c>
    </row>
    <row r="33" spans="6:10" x14ac:dyDescent="0.35">
      <c r="F33" s="3" t="s">
        <v>29</v>
      </c>
      <c r="G33" s="3">
        <f>+G32*G31+H32*H31</f>
        <v>70</v>
      </c>
      <c r="H33" s="3"/>
    </row>
    <row r="36" spans="6:10" x14ac:dyDescent="0.35">
      <c r="F36">
        <v>1</v>
      </c>
      <c r="G36">
        <v>2</v>
      </c>
      <c r="H36">
        <f>+$G$32*F36+G36*$H$32</f>
        <v>3</v>
      </c>
      <c r="I36" t="s">
        <v>31</v>
      </c>
      <c r="J36">
        <v>300</v>
      </c>
    </row>
    <row r="37" spans="6:10" x14ac:dyDescent="0.35">
      <c r="F37">
        <v>3</v>
      </c>
      <c r="G37">
        <v>2</v>
      </c>
      <c r="H37">
        <f t="shared" ref="H37:H38" si="0">+$G$32*F37+G37*$H$32</f>
        <v>5</v>
      </c>
      <c r="I37" t="s">
        <v>31</v>
      </c>
      <c r="J37">
        <v>600</v>
      </c>
    </row>
    <row r="38" spans="6:10" x14ac:dyDescent="0.35">
      <c r="F38">
        <v>3</v>
      </c>
      <c r="G38">
        <v>5</v>
      </c>
      <c r="H38">
        <f t="shared" si="0"/>
        <v>8</v>
      </c>
      <c r="I38" t="s">
        <v>31</v>
      </c>
      <c r="J38">
        <v>1500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Dualidad</vt:lpstr>
      <vt:lpstr>Simplex</vt:lpstr>
      <vt:lpstr>Sensibilidad</vt:lpstr>
      <vt:lpstr>Informe de sensibilidad 4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Miccige, Mariela Romina</dc:creator>
  <cp:lastModifiedBy>Romina Miccige</cp:lastModifiedBy>
  <dcterms:created xsi:type="dcterms:W3CDTF">2021-09-06T13:40:35Z</dcterms:created>
  <dcterms:modified xsi:type="dcterms:W3CDTF">2021-09-06T23:43:12Z</dcterms:modified>
</cp:coreProperties>
</file>