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in\OneDrive\Documentos\operativa\Progrmación Lineal\"/>
    </mc:Choice>
  </mc:AlternateContent>
  <xr:revisionPtr revIDLastSave="0" documentId="13_ncr:1_{039E2463-2854-472C-893D-882A0FA517CE}" xr6:coauthVersionLast="47" xr6:coauthVersionMax="47" xr10:uidLastSave="{00000000-0000-0000-0000-000000000000}"/>
  <bookViews>
    <workbookView xWindow="28680" yWindow="-120" windowWidth="20730" windowHeight="11310" firstSheet="4" activeTab="7" xr2:uid="{03674D54-04C0-435E-B034-A7A8C3CA9C79}"/>
  </bookViews>
  <sheets>
    <sheet name="Informe de respuestas 1" sheetId="3" r:id="rId1"/>
    <sheet name="Informe de sensibilidad 1" sheetId="4" r:id="rId2"/>
    <sheet name="Informe de límites 1" sheetId="5" r:id="rId3"/>
    <sheet name="Ejercicio 1" sheetId="1" r:id="rId4"/>
    <sheet name="Informe de respuestas 2" sheetId="6" r:id="rId5"/>
    <sheet name="Informe de sensibilidad 2" sheetId="7" r:id="rId6"/>
    <sheet name="Informe de límites 2" sheetId="8" r:id="rId7"/>
    <sheet name="bicicletas" sheetId="2" r:id="rId8"/>
  </sheets>
  <definedNames>
    <definedName name="solver_adj" localSheetId="7" hidden="1">bicicletas!$C$5:$D$5</definedName>
    <definedName name="solver_adj" localSheetId="3" hidden="1">'Ejercicio 1'!$C$12:$D$12</definedName>
    <definedName name="solver_cvg" localSheetId="7" hidden="1">0.0001</definedName>
    <definedName name="solver_cvg" localSheetId="3" hidden="1">0.0001</definedName>
    <definedName name="solver_drv" localSheetId="7" hidden="1">1</definedName>
    <definedName name="solver_drv" localSheetId="3" hidden="1">1</definedName>
    <definedName name="solver_eng" localSheetId="7" hidden="1">2</definedName>
    <definedName name="solver_eng" localSheetId="3" hidden="1">2</definedName>
    <definedName name="solver_est" localSheetId="7" hidden="1">1</definedName>
    <definedName name="solver_est" localSheetId="3" hidden="1">1</definedName>
    <definedName name="solver_itr" localSheetId="7" hidden="1">2147483647</definedName>
    <definedName name="solver_itr" localSheetId="3" hidden="1">2147483647</definedName>
    <definedName name="solver_lhs1" localSheetId="7" hidden="1">bicicletas!$B$10</definedName>
    <definedName name="solver_lhs1" localSheetId="3" hidden="1">'Ejercicio 1'!$B$16</definedName>
    <definedName name="solver_lhs2" localSheetId="7" hidden="1">bicicletas!$B$11</definedName>
    <definedName name="solver_lhs2" localSheetId="3" hidden="1">'Ejercicio 1'!$B$17</definedName>
    <definedName name="solver_lhs3" localSheetId="7" hidden="1">bicicletas!$B$12</definedName>
    <definedName name="solver_lhs3" localSheetId="3" hidden="1">'Ejercicio 1'!$B$18</definedName>
    <definedName name="solver_lhs4" localSheetId="7" hidden="1">bicicletas!$C$5:$D$5</definedName>
    <definedName name="solver_lhs4" localSheetId="3" hidden="1">'Ejercicio 1'!$C$12:$D$12</definedName>
    <definedName name="solver_mip" localSheetId="7" hidden="1">2147483647</definedName>
    <definedName name="solver_mip" localSheetId="3" hidden="1">2147483647</definedName>
    <definedName name="solver_mni" localSheetId="7" hidden="1">30</definedName>
    <definedName name="solver_mni" localSheetId="3" hidden="1">30</definedName>
    <definedName name="solver_mrt" localSheetId="7" hidden="1">0.075</definedName>
    <definedName name="solver_mrt" localSheetId="3" hidden="1">0.075</definedName>
    <definedName name="solver_msl" localSheetId="7" hidden="1">2</definedName>
    <definedName name="solver_msl" localSheetId="3" hidden="1">2</definedName>
    <definedName name="solver_neg" localSheetId="7" hidden="1">1</definedName>
    <definedName name="solver_neg" localSheetId="3" hidden="1">1</definedName>
    <definedName name="solver_nod" localSheetId="7" hidden="1">2147483647</definedName>
    <definedName name="solver_nod" localSheetId="3" hidden="1">2147483647</definedName>
    <definedName name="solver_num" localSheetId="7" hidden="1">4</definedName>
    <definedName name="solver_num" localSheetId="3" hidden="1">4</definedName>
    <definedName name="solver_nwt" localSheetId="7" hidden="1">1</definedName>
    <definedName name="solver_nwt" localSheetId="3" hidden="1">1</definedName>
    <definedName name="solver_opt" localSheetId="7" hidden="1">bicicletas!$C$7</definedName>
    <definedName name="solver_opt" localSheetId="3" hidden="1">'Ejercicio 1'!$C$14</definedName>
    <definedName name="solver_pre" localSheetId="7" hidden="1">0.000001</definedName>
    <definedName name="solver_pre" localSheetId="3" hidden="1">0.000001</definedName>
    <definedName name="solver_rbv" localSheetId="7" hidden="1">1</definedName>
    <definedName name="solver_rbv" localSheetId="3" hidden="1">1</definedName>
    <definedName name="solver_rel1" localSheetId="7" hidden="1">1</definedName>
    <definedName name="solver_rel1" localSheetId="3" hidden="1">1</definedName>
    <definedName name="solver_rel2" localSheetId="7" hidden="1">1</definedName>
    <definedName name="solver_rel2" localSheetId="3" hidden="1">1</definedName>
    <definedName name="solver_rel3" localSheetId="7" hidden="1">1</definedName>
    <definedName name="solver_rel3" localSheetId="3" hidden="1">1</definedName>
    <definedName name="solver_rel4" localSheetId="7" hidden="1">3</definedName>
    <definedName name="solver_rel4" localSheetId="3" hidden="1">3</definedName>
    <definedName name="solver_rhs1" localSheetId="7" hidden="1">bicicletas!$D$10</definedName>
    <definedName name="solver_rhs1" localSheetId="3" hidden="1">'Ejercicio 1'!$D$16</definedName>
    <definedName name="solver_rhs2" localSheetId="7" hidden="1">bicicletas!$D$11</definedName>
    <definedName name="solver_rhs2" localSheetId="3" hidden="1">'Ejercicio 1'!$D$17</definedName>
    <definedName name="solver_rhs3" localSheetId="7" hidden="1">bicicletas!$D$12</definedName>
    <definedName name="solver_rhs3" localSheetId="3" hidden="1">'Ejercicio 1'!$D$18</definedName>
    <definedName name="solver_rhs4" localSheetId="7" hidden="1">0</definedName>
    <definedName name="solver_rhs4" localSheetId="3" hidden="1">0</definedName>
    <definedName name="solver_rlx" localSheetId="7" hidden="1">2</definedName>
    <definedName name="solver_rlx" localSheetId="3" hidden="1">2</definedName>
    <definedName name="solver_rsd" localSheetId="7" hidden="1">0</definedName>
    <definedName name="solver_rsd" localSheetId="3" hidden="1">0</definedName>
    <definedName name="solver_scl" localSheetId="7" hidden="1">1</definedName>
    <definedName name="solver_scl" localSheetId="3" hidden="1">1</definedName>
    <definedName name="solver_sho" localSheetId="7" hidden="1">2</definedName>
    <definedName name="solver_sho" localSheetId="3" hidden="1">2</definedName>
    <definedName name="solver_sho" localSheetId="2" hidden="1">2</definedName>
    <definedName name="solver_sho" localSheetId="6" hidden="1">2</definedName>
    <definedName name="solver_ssz" localSheetId="7" hidden="1">100</definedName>
    <definedName name="solver_ssz" localSheetId="3" hidden="1">100</definedName>
    <definedName name="solver_tim" localSheetId="7" hidden="1">2147483647</definedName>
    <definedName name="solver_tim" localSheetId="3" hidden="1">2147483647</definedName>
    <definedName name="solver_tol" localSheetId="7" hidden="1">0.01</definedName>
    <definedName name="solver_tol" localSheetId="3" hidden="1">0.01</definedName>
    <definedName name="solver_typ" localSheetId="7" hidden="1">1</definedName>
    <definedName name="solver_typ" localSheetId="3" hidden="1">1</definedName>
    <definedName name="solver_val" localSheetId="7" hidden="1">0</definedName>
    <definedName name="solver_val" localSheetId="3" hidden="1">0</definedName>
    <definedName name="solver_ver" localSheetId="7" hidden="1">3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  <c r="L17" i="7"/>
  <c r="K17" i="7"/>
  <c r="L16" i="7"/>
  <c r="K16" i="7"/>
  <c r="I15" i="7"/>
  <c r="M10" i="7"/>
  <c r="L10" i="7"/>
  <c r="M9" i="7"/>
  <c r="L9" i="7"/>
  <c r="B12" i="2"/>
  <c r="B11" i="2"/>
  <c r="B10" i="2"/>
  <c r="C7" i="2"/>
  <c r="I16" i="4"/>
  <c r="J16" i="4"/>
  <c r="J15" i="4"/>
  <c r="I15" i="4"/>
  <c r="K10" i="4"/>
  <c r="J10" i="4"/>
  <c r="J9" i="4"/>
  <c r="K9" i="4"/>
  <c r="B17" i="1"/>
  <c r="B18" i="1"/>
  <c r="B16" i="1"/>
  <c r="C14" i="1"/>
  <c r="K39" i="2"/>
  <c r="K41" i="2" s="1"/>
  <c r="L39" i="2"/>
  <c r="M39" i="2"/>
  <c r="N39" i="2"/>
  <c r="J39" i="2"/>
  <c r="J36" i="2"/>
  <c r="K36" i="2"/>
  <c r="L36" i="2"/>
  <c r="M36" i="2"/>
  <c r="N36" i="2"/>
  <c r="O36" i="2"/>
  <c r="P36" i="2"/>
  <c r="J41" i="2"/>
  <c r="N41" i="2"/>
  <c r="K35" i="2"/>
  <c r="L35" i="2"/>
  <c r="M35" i="2"/>
  <c r="N35" i="2"/>
  <c r="O35" i="2"/>
  <c r="P35" i="2"/>
  <c r="J35" i="2"/>
  <c r="L41" i="2"/>
  <c r="Q38" i="2"/>
  <c r="S37" i="2"/>
  <c r="S36" i="2"/>
  <c r="S35" i="2"/>
  <c r="P31" i="2"/>
  <c r="K31" i="2"/>
  <c r="L31" i="2"/>
  <c r="M31" i="2"/>
  <c r="N31" i="2"/>
  <c r="O31" i="2"/>
  <c r="J31" i="2"/>
  <c r="S20" i="2"/>
  <c r="S21" i="2"/>
  <c r="S19" i="2"/>
  <c r="K23" i="2"/>
  <c r="L23" i="2"/>
  <c r="L25" i="2" s="1"/>
  <c r="M23" i="2"/>
  <c r="N23" i="2"/>
  <c r="N25" i="2" s="1"/>
  <c r="J23" i="2"/>
  <c r="J25" i="2" s="1"/>
  <c r="J19" i="2"/>
  <c r="J21" i="2"/>
  <c r="K21" i="2"/>
  <c r="K25" i="2" s="1"/>
  <c r="L21" i="2"/>
  <c r="M21" i="2"/>
  <c r="N21" i="2"/>
  <c r="O21" i="2"/>
  <c r="P21" i="2"/>
  <c r="L19" i="2"/>
  <c r="M19" i="2"/>
  <c r="N19" i="2"/>
  <c r="O19" i="2"/>
  <c r="P19" i="2"/>
  <c r="K19" i="2"/>
  <c r="M25" i="2"/>
  <c r="Q22" i="2"/>
  <c r="K14" i="2"/>
  <c r="L14" i="2"/>
  <c r="M14" i="2"/>
  <c r="N14" i="2"/>
  <c r="O14" i="2"/>
  <c r="P14" i="2"/>
  <c r="J14" i="2"/>
  <c r="S5" i="2"/>
  <c r="S6" i="2"/>
  <c r="S4" i="2"/>
  <c r="K8" i="2"/>
  <c r="L8" i="2"/>
  <c r="M8" i="2"/>
  <c r="M10" i="2" s="1"/>
  <c r="N8" i="2"/>
  <c r="N10" i="2" s="1"/>
  <c r="J8" i="2"/>
  <c r="J10" i="2" s="1"/>
  <c r="L10" i="2"/>
  <c r="K10" i="2"/>
  <c r="Q7" i="2"/>
  <c r="I38" i="1"/>
  <c r="I40" i="1" s="1"/>
  <c r="R34" i="1"/>
  <c r="R20" i="1"/>
  <c r="K21" i="1"/>
  <c r="N21" i="1"/>
  <c r="N19" i="1"/>
  <c r="O19" i="1"/>
  <c r="J14" i="1"/>
  <c r="J19" i="1" s="1"/>
  <c r="K14" i="1"/>
  <c r="K19" i="1" s="1"/>
  <c r="L14" i="1"/>
  <c r="L21" i="1" s="1"/>
  <c r="M14" i="1"/>
  <c r="M21" i="1" s="1"/>
  <c r="O14" i="1"/>
  <c r="O21" i="1" s="1"/>
  <c r="I14" i="1"/>
  <c r="I21" i="1" s="1"/>
  <c r="R4" i="1"/>
  <c r="J8" i="1"/>
  <c r="J10" i="1" s="1"/>
  <c r="I8" i="1"/>
  <c r="I10" i="1" s="1"/>
  <c r="K8" i="1"/>
  <c r="K10" i="1" s="1"/>
  <c r="L8" i="1"/>
  <c r="L10" i="1" s="1"/>
  <c r="M8" i="1"/>
  <c r="M10" i="1" s="1"/>
  <c r="P7" i="1"/>
  <c r="R6" i="1"/>
  <c r="R5" i="1"/>
  <c r="J21" i="1" l="1"/>
  <c r="I19" i="1"/>
  <c r="I28" i="1" s="1"/>
  <c r="K23" i="1"/>
  <c r="K25" i="1" s="1"/>
  <c r="J23" i="1"/>
  <c r="R21" i="1"/>
  <c r="M19" i="1"/>
  <c r="P22" i="1"/>
  <c r="L19" i="1"/>
  <c r="R19" i="1"/>
  <c r="M41" i="2"/>
  <c r="J25" i="1"/>
  <c r="I23" i="1" l="1"/>
  <c r="I25" i="1" s="1"/>
  <c r="O28" i="1"/>
  <c r="J28" i="1"/>
  <c r="K28" i="1"/>
  <c r="K35" i="1" s="1"/>
  <c r="N28" i="1"/>
  <c r="L23" i="1"/>
  <c r="L25" i="1" s="1"/>
  <c r="L28" i="1"/>
  <c r="M23" i="1"/>
  <c r="M25" i="1" s="1"/>
  <c r="M28" i="1"/>
  <c r="J36" i="1"/>
  <c r="J35" i="1"/>
  <c r="J38" i="1" s="1"/>
  <c r="J40" i="1" s="1"/>
  <c r="K36" i="1" l="1"/>
  <c r="K38" i="1" s="1"/>
  <c r="K40" i="1" s="1"/>
  <c r="O35" i="1"/>
  <c r="O36" i="1"/>
  <c r="R36" i="1" s="1"/>
  <c r="L35" i="1"/>
  <c r="L36" i="1"/>
  <c r="M35" i="1"/>
  <c r="M36" i="1"/>
  <c r="R35" i="1" l="1"/>
  <c r="P37" i="1"/>
  <c r="M38" i="1"/>
  <c r="M40" i="1" s="1"/>
  <c r="L38" i="1"/>
  <c r="L40" i="1" s="1"/>
</calcChain>
</file>

<file path=xl/sharedStrings.xml><?xml version="1.0" encoding="utf-8"?>
<sst xmlns="http://schemas.openxmlformats.org/spreadsheetml/2006/main" count="447" uniqueCount="129">
  <si>
    <t>TIP</t>
  </si>
  <si>
    <t>Cj</t>
  </si>
  <si>
    <t>tita</t>
  </si>
  <si>
    <t>Variables</t>
  </si>
  <si>
    <t>x1</t>
  </si>
  <si>
    <t>x2</t>
  </si>
  <si>
    <t>x3</t>
  </si>
  <si>
    <t>x4</t>
  </si>
  <si>
    <t>x5</t>
  </si>
  <si>
    <t>bk</t>
  </si>
  <si>
    <t>ck</t>
  </si>
  <si>
    <t>xk</t>
  </si>
  <si>
    <t>BK/aij</t>
  </si>
  <si>
    <t>8X1 + 4X2 +X3</t>
  </si>
  <si>
    <t>=</t>
  </si>
  <si>
    <t>2x1 + 6x2 +x4</t>
  </si>
  <si>
    <t xml:space="preserve">6x1 + 5x2 + x5 </t>
  </si>
  <si>
    <t>Z</t>
  </si>
  <si>
    <t>x1=0</t>
  </si>
  <si>
    <t>Zj</t>
  </si>
  <si>
    <t>x2=0</t>
  </si>
  <si>
    <t>Zmax = 30 X1 + 40 X2 + 0x3 + 0x4 + 0 x5</t>
  </si>
  <si>
    <t>x3=160</t>
  </si>
  <si>
    <t>ZJ-CJ</t>
  </si>
  <si>
    <t>x4=60</t>
  </si>
  <si>
    <t>Ejercicio 1</t>
  </si>
  <si>
    <t>x5= 150</t>
  </si>
  <si>
    <t>ca</t>
  </si>
  <si>
    <t>x2=10</t>
  </si>
  <si>
    <t>x3=120</t>
  </si>
  <si>
    <t>x4=0</t>
  </si>
  <si>
    <t>x5= 100</t>
  </si>
  <si>
    <t>x1=18</t>
  </si>
  <si>
    <t>x2=4</t>
  </si>
  <si>
    <t>x3=0</t>
  </si>
  <si>
    <t>x5= 22</t>
  </si>
  <si>
    <t>x3=52,8</t>
  </si>
  <si>
    <t>x4=42</t>
  </si>
  <si>
    <t>X5= 36</t>
  </si>
  <si>
    <t>TOP</t>
  </si>
  <si>
    <t>x1=3,5</t>
  </si>
  <si>
    <t>x3=42,3</t>
  </si>
  <si>
    <t>x5=4,5</t>
  </si>
  <si>
    <t>x1=3</t>
  </si>
  <si>
    <t>x2=1</t>
  </si>
  <si>
    <t>x3=35,8</t>
  </si>
  <si>
    <t>x5=0</t>
  </si>
  <si>
    <t>MAX</t>
  </si>
  <si>
    <t>CJ</t>
  </si>
  <si>
    <t>Zmax</t>
  </si>
  <si>
    <t>Menor</t>
  </si>
  <si>
    <t>Microsoft Excel 16.0 Informe de respuestas</t>
  </si>
  <si>
    <t>Hoja de cálculo: [Ejercicio 1 Simplex.xlsx]Ejercicio 1</t>
  </si>
  <si>
    <t>Informe creado: 23/8/2021 20:00:41</t>
  </si>
  <si>
    <t>Resultado: Solver encontró una solución. Se cumplen todas las restricciones y condiciones óptimas.</t>
  </si>
  <si>
    <t>Motor de Solver</t>
  </si>
  <si>
    <t>Motor: Simplex LP</t>
  </si>
  <si>
    <t>Tiempo de la solución: 0,032 segundos.</t>
  </si>
  <si>
    <t>Iteraciones: 2 Subproblemas: 0</t>
  </si>
  <si>
    <t>Opciones de Solver</t>
  </si>
  <si>
    <t>Tiempo máximo Ilimitado,  Iteraciones Ilimitado, Precision 0,000001, Usar escala automática</t>
  </si>
  <si>
    <t>Máximo de subproblemas Ilimitado, Máximo de soluciones de enteros Ilimitado, Tolerancia de enteros 1%, Asumir no negativo</t>
  </si>
  <si>
    <t>Celda objetivo (Máx)</t>
  </si>
  <si>
    <t>Celda</t>
  </si>
  <si>
    <t>Nombre</t>
  </si>
  <si>
    <t>Valor original</t>
  </si>
  <si>
    <t>Valor final</t>
  </si>
  <si>
    <t>Celdas de variables</t>
  </si>
  <si>
    <t>Entero</t>
  </si>
  <si>
    <t>Restricciones</t>
  </si>
  <si>
    <t>Valor de la celda</t>
  </si>
  <si>
    <t>Fórmula</t>
  </si>
  <si>
    <t>Estado</t>
  </si>
  <si>
    <t>Demora</t>
  </si>
  <si>
    <t>$C$14</t>
  </si>
  <si>
    <t>Zmax x1</t>
  </si>
  <si>
    <t>$C$12</t>
  </si>
  <si>
    <t>MAX x1</t>
  </si>
  <si>
    <t>Continuar</t>
  </si>
  <si>
    <t>$D$12</t>
  </si>
  <si>
    <t>MAX x2</t>
  </si>
  <si>
    <t>$B$16</t>
  </si>
  <si>
    <t>$B$16&lt;=$D$16</t>
  </si>
  <si>
    <t>Vinculante</t>
  </si>
  <si>
    <t>$B$17</t>
  </si>
  <si>
    <t>$B$17&lt;=$D$17</t>
  </si>
  <si>
    <t>$B$18</t>
  </si>
  <si>
    <t>$B$18&lt;=$D$18</t>
  </si>
  <si>
    <t>No vinculante</t>
  </si>
  <si>
    <t>$C$12&gt;=0</t>
  </si>
  <si>
    <t>$D$12&gt;=0</t>
  </si>
  <si>
    <t>Microsoft Excel 16.0 Informe de sensibilidad</t>
  </si>
  <si>
    <t>Informe creado: 23/8/2021 20:00:42</t>
  </si>
  <si>
    <t>Final</t>
  </si>
  <si>
    <t>Valor</t>
  </si>
  <si>
    <t>Reducido</t>
  </si>
  <si>
    <t>Coste</t>
  </si>
  <si>
    <t>Objetivo</t>
  </si>
  <si>
    <t>Coeficiente</t>
  </si>
  <si>
    <t>Permisible</t>
  </si>
  <si>
    <t>Aumentar</t>
  </si>
  <si>
    <t>Reducir</t>
  </si>
  <si>
    <t>Sombra</t>
  </si>
  <si>
    <t>Precio</t>
  </si>
  <si>
    <t>Restricción</t>
  </si>
  <si>
    <t>Lado derecho</t>
  </si>
  <si>
    <t>Microsoft Excel 16.0 Informe de límites</t>
  </si>
  <si>
    <t>Variable</t>
  </si>
  <si>
    <t>Inferior</t>
  </si>
  <si>
    <t>Límite</t>
  </si>
  <si>
    <t>Resultado</t>
  </si>
  <si>
    <t>Superior</t>
  </si>
  <si>
    <t>menor</t>
  </si>
  <si>
    <t>Hoja de cálculo: [Ejercicio 1 Simplex.xlsx]bicicletas</t>
  </si>
  <si>
    <t>Informe creado: 23/8/2021 20:11:42</t>
  </si>
  <si>
    <t>Tiempo de la solución: 0,031 segundos.</t>
  </si>
  <si>
    <t>$C$7</t>
  </si>
  <si>
    <t>$C$5</t>
  </si>
  <si>
    <t>$D$5</t>
  </si>
  <si>
    <t>$B$10</t>
  </si>
  <si>
    <t>$B$10&lt;=$D$10</t>
  </si>
  <si>
    <t>$B$11</t>
  </si>
  <si>
    <t>$B$11&lt;=$D$11</t>
  </si>
  <si>
    <t>$B$12</t>
  </si>
  <si>
    <t>$B$12&lt;=$D$12</t>
  </si>
  <si>
    <t>$C$5&gt;=0</t>
  </si>
  <si>
    <t>$D$5&gt;=0</t>
  </si>
  <si>
    <t>CJ X1</t>
  </si>
  <si>
    <t>CJ 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</si>
</sst>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.000_-;\-* #,##0.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indexed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4" fillId="2" borderId="0" xfId="0" applyFont="1" applyFill="1"/>
    <xf numFmtId="0" fontId="5" fillId="0" borderId="0" xfId="0" applyFont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6" fillId="2" borderId="0" xfId="0" applyFont="1" applyFill="1" applyAlignment="1">
      <alignment vertical="center"/>
    </xf>
    <xf numFmtId="0" fontId="0" fillId="2" borderId="0" xfId="0" quotePrefix="1" applyFill="1"/>
    <xf numFmtId="0" fontId="0" fillId="2" borderId="0" xfId="0" applyFill="1"/>
    <xf numFmtId="0" fontId="0" fillId="4" borderId="0" xfId="0" applyFill="1"/>
    <xf numFmtId="0" fontId="6" fillId="0" borderId="0" xfId="0" applyFont="1" applyAlignment="1">
      <alignment vertic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6" xfId="0" applyBorder="1"/>
    <xf numFmtId="0" fontId="0" fillId="2" borderId="7" xfId="0" applyFill="1" applyBorder="1"/>
    <xf numFmtId="0" fontId="0" fillId="4" borderId="6" xfId="0" applyFill="1" applyBorder="1"/>
    <xf numFmtId="0" fontId="0" fillId="4" borderId="0" xfId="0" applyFill="1" applyBorder="1"/>
    <xf numFmtId="0" fontId="0" fillId="4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Fill="1" applyBorder="1"/>
    <xf numFmtId="0" fontId="0" fillId="2" borderId="1" xfId="0" applyFill="1" applyBorder="1"/>
    <xf numFmtId="0" fontId="0" fillId="5" borderId="1" xfId="0" applyFill="1" applyBorder="1"/>
    <xf numFmtId="0" fontId="0" fillId="0" borderId="11" xfId="0" applyBorder="1"/>
    <xf numFmtId="0" fontId="0" fillId="0" borderId="13" xfId="0" applyBorder="1"/>
    <xf numFmtId="0" fontId="0" fillId="0" borderId="15" xfId="0" applyBorder="1"/>
    <xf numFmtId="0" fontId="0" fillId="2" borderId="10" xfId="0" applyFill="1" applyBorder="1"/>
    <xf numFmtId="43" fontId="0" fillId="4" borderId="1" xfId="1" applyNumberFormat="1" applyFont="1" applyFill="1" applyBorder="1"/>
    <xf numFmtId="43" fontId="0" fillId="4" borderId="0" xfId="1" applyNumberFormat="1" applyFont="1" applyFill="1"/>
    <xf numFmtId="43" fontId="0" fillId="4" borderId="11" xfId="1" applyNumberFormat="1" applyFont="1" applyFill="1" applyBorder="1"/>
    <xf numFmtId="43" fontId="0" fillId="4" borderId="14" xfId="1" applyNumberFormat="1" applyFont="1" applyFill="1" applyBorder="1"/>
    <xf numFmtId="43" fontId="0" fillId="4" borderId="8" xfId="1" applyNumberFormat="1" applyFont="1" applyFill="1" applyBorder="1"/>
    <xf numFmtId="43" fontId="0" fillId="0" borderId="1" xfId="1" applyFont="1" applyBorder="1"/>
    <xf numFmtId="43" fontId="0" fillId="2" borderId="0" xfId="1" applyFont="1" applyFill="1"/>
    <xf numFmtId="43" fontId="0" fillId="0" borderId="0" xfId="1" applyFont="1"/>
    <xf numFmtId="43" fontId="0" fillId="0" borderId="12" xfId="1" applyFont="1" applyBorder="1"/>
    <xf numFmtId="43" fontId="0" fillId="2" borderId="1" xfId="1" applyFont="1" applyFill="1" applyBorder="1"/>
    <xf numFmtId="43" fontId="0" fillId="2" borderId="9" xfId="1" applyFont="1" applyFill="1" applyBorder="1"/>
    <xf numFmtId="43" fontId="0" fillId="0" borderId="0" xfId="0" applyNumberFormat="1"/>
    <xf numFmtId="0" fontId="0" fillId="6" borderId="0" xfId="0" applyFill="1" applyBorder="1"/>
    <xf numFmtId="0" fontId="0" fillId="6" borderId="7" xfId="0" applyFill="1" applyBorder="1"/>
    <xf numFmtId="43" fontId="0" fillId="6" borderId="0" xfId="0" applyNumberFormat="1" applyFill="1"/>
    <xf numFmtId="43" fontId="0" fillId="7" borderId="1" xfId="1" applyNumberFormat="1" applyFont="1" applyFill="1" applyBorder="1"/>
    <xf numFmtId="43" fontId="0" fillId="7" borderId="1" xfId="1" applyFont="1" applyFill="1" applyBorder="1"/>
    <xf numFmtId="0" fontId="0" fillId="7" borderId="1" xfId="0" applyFill="1" applyBorder="1"/>
    <xf numFmtId="0" fontId="0" fillId="7" borderId="0" xfId="0" applyFill="1" applyBorder="1"/>
    <xf numFmtId="0" fontId="0" fillId="7" borderId="7" xfId="0" applyFill="1" applyBorder="1"/>
    <xf numFmtId="43" fontId="0" fillId="7" borderId="0" xfId="0" applyNumberFormat="1" applyFill="1"/>
    <xf numFmtId="43" fontId="0" fillId="0" borderId="1" xfId="1" applyNumberFormat="1" applyFont="1" applyFill="1" applyBorder="1"/>
    <xf numFmtId="43" fontId="0" fillId="0" borderId="1" xfId="1" applyFont="1" applyFill="1" applyBorder="1"/>
    <xf numFmtId="0" fontId="0" fillId="0" borderId="1" xfId="0" applyFill="1" applyBorder="1"/>
    <xf numFmtId="165" fontId="0" fillId="0" borderId="1" xfId="1" applyNumberFormat="1" applyFont="1" applyFill="1" applyBorder="1"/>
    <xf numFmtId="43" fontId="0" fillId="0" borderId="0" xfId="1" applyNumberFormat="1" applyFont="1" applyFill="1"/>
    <xf numFmtId="43" fontId="0" fillId="0" borderId="0" xfId="1" applyFont="1" applyFill="1"/>
    <xf numFmtId="0" fontId="0" fillId="0" borderId="0" xfId="0" applyFill="1"/>
    <xf numFmtId="43" fontId="0" fillId="0" borderId="11" xfId="1" applyNumberFormat="1" applyFont="1" applyFill="1" applyBorder="1"/>
    <xf numFmtId="0" fontId="0" fillId="0" borderId="13" xfId="0" applyFill="1" applyBorder="1"/>
    <xf numFmtId="43" fontId="0" fillId="0" borderId="14" xfId="1" applyNumberFormat="1" applyFont="1" applyFill="1" applyBorder="1"/>
    <xf numFmtId="0" fontId="0" fillId="0" borderId="15" xfId="0" applyFill="1" applyBorder="1"/>
    <xf numFmtId="43" fontId="0" fillId="0" borderId="8" xfId="1" applyNumberFormat="1" applyFont="1" applyFill="1" applyBorder="1"/>
    <xf numFmtId="43" fontId="0" fillId="0" borderId="9" xfId="1" applyFont="1" applyFill="1" applyBorder="1"/>
    <xf numFmtId="0" fontId="0" fillId="0" borderId="10" xfId="0" applyFill="1" applyBorder="1"/>
    <xf numFmtId="0" fontId="0" fillId="7" borderId="0" xfId="0" applyFill="1"/>
    <xf numFmtId="0" fontId="0" fillId="7" borderId="6" xfId="0" applyFill="1" applyBorder="1"/>
    <xf numFmtId="0" fontId="2" fillId="0" borderId="0" xfId="0" applyFont="1"/>
    <xf numFmtId="0" fontId="4" fillId="0" borderId="0" xfId="0" applyFont="1"/>
    <xf numFmtId="0" fontId="0" fillId="0" borderId="7" xfId="0" applyFill="1" applyBorder="1"/>
    <xf numFmtId="0" fontId="0" fillId="0" borderId="9" xfId="0" applyFill="1" applyBorder="1"/>
    <xf numFmtId="0" fontId="0" fillId="0" borderId="12" xfId="0" applyFill="1" applyBorder="1"/>
    <xf numFmtId="0" fontId="0" fillId="6" borderId="1" xfId="0" applyFill="1" applyBorder="1"/>
    <xf numFmtId="0" fontId="0" fillId="4" borderId="12" xfId="0" applyFill="1" applyBorder="1"/>
    <xf numFmtId="0" fontId="0" fillId="4" borderId="9" xfId="0" applyFill="1" applyBorder="1"/>
    <xf numFmtId="0" fontId="0" fillId="4" borderId="10" xfId="0" applyFill="1" applyBorder="1"/>
    <xf numFmtId="0" fontId="0" fillId="0" borderId="16" xfId="0" applyBorder="1"/>
    <xf numFmtId="0" fontId="0" fillId="4" borderId="17" xfId="0" applyFill="1" applyBorder="1"/>
    <xf numFmtId="0" fontId="3" fillId="0" borderId="0" xfId="0" applyFont="1"/>
    <xf numFmtId="0" fontId="0" fillId="0" borderId="21" xfId="0" applyFill="1" applyBorder="1" applyAlignment="1"/>
    <xf numFmtId="0" fontId="7" fillId="0" borderId="2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22" xfId="0" applyFill="1" applyBorder="1" applyAlignment="1"/>
    <xf numFmtId="0" fontId="0" fillId="0" borderId="21" xfId="0" applyNumberFormat="1" applyFill="1" applyBorder="1" applyAlignment="1"/>
    <xf numFmtId="0" fontId="0" fillId="0" borderId="22" xfId="0" applyNumberFormat="1" applyFill="1" applyBorder="1" applyAlignment="1"/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0" fillId="4" borderId="22" xfId="0" applyFill="1" applyBorder="1" applyAlignment="1"/>
    <xf numFmtId="0" fontId="7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1</xdr:row>
      <xdr:rowOff>133350</xdr:rowOff>
    </xdr:from>
    <xdr:to>
      <xdr:col>21</xdr:col>
      <xdr:colOff>476250</xdr:colOff>
      <xdr:row>29</xdr:row>
      <xdr:rowOff>178767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B5BB76A-B90F-4D07-B670-9B090DC60F8C}"/>
            </a:ext>
          </a:extLst>
        </xdr:cNvPr>
        <xdr:cNvSpPr txBox="1"/>
      </xdr:nvSpPr>
      <xdr:spPr>
        <a:xfrm>
          <a:off x="14487525" y="314325"/>
          <a:ext cx="1990725" cy="519844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A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AR"/>
            <a:t>X1 Cantidad a fabricar de bicicletas tipo A</a:t>
          </a:r>
        </a:p>
        <a:p>
          <a:r>
            <a:rPr lang="es-AR"/>
            <a:t>X2 Cantidad a fabricar de bicicletas tipo B</a:t>
          </a:r>
        </a:p>
        <a:p>
          <a:r>
            <a:rPr lang="es-AR"/>
            <a:t>Zmax: 4$/x1*X1 + $3/x2*X2 + 0X3+0X4+0X5</a:t>
          </a:r>
        </a:p>
        <a:p>
          <a:r>
            <a:rPr lang="es-AR"/>
            <a:t> 3*X1+ *8X2 + X3  </a:t>
          </a:r>
          <a:r>
            <a:rPr lang="es-AR">
              <a:sym typeface="Symbol" panose="05050102010706020507" pitchFamily="18" charset="2"/>
            </a:rPr>
            <a:t></a:t>
          </a:r>
          <a:r>
            <a:rPr lang="es-AR"/>
            <a:t>52,8 minutos de estampado</a:t>
          </a:r>
        </a:p>
        <a:p>
          <a:r>
            <a:rPr lang="es-AR">
              <a:sym typeface="Symbol" panose="05050102010706020507" pitchFamily="18" charset="2"/>
            </a:rPr>
            <a:t>12X1 + 6X2  + X4  </a:t>
          </a:r>
          <a:r>
            <a:rPr lang="es-AR"/>
            <a:t>42</a:t>
          </a:r>
        </a:p>
        <a:p>
          <a:r>
            <a:rPr lang="es-AR">
              <a:sym typeface="Symbol" panose="05050102010706020507" pitchFamily="18" charset="2"/>
            </a:rPr>
            <a:t>9 X1 + 9 X2 +X5  </a:t>
          </a:r>
          <a:r>
            <a:rPr lang="es-AR"/>
            <a:t>36</a:t>
          </a:r>
        </a:p>
        <a:p>
          <a:r>
            <a:rPr lang="es-AR"/>
            <a:t>X1, X2 &gt;=0</a:t>
          </a:r>
        </a:p>
        <a:p>
          <a:endParaRPr lang="es-AR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DBB55-69CF-4A81-ABD1-A9AC564D3459}">
  <dimension ref="A1:G31"/>
  <sheetViews>
    <sheetView showGridLines="0" topLeftCell="A12" workbookViewId="0">
      <selection activeCell="G29" sqref="G29"/>
    </sheetView>
  </sheetViews>
  <sheetFormatPr baseColWidth="10" defaultRowHeight="14.5" x14ac:dyDescent="0.35"/>
  <cols>
    <col min="1" max="1" width="2.1796875" customWidth="1"/>
    <col min="2" max="2" width="6.08984375" bestFit="1" customWidth="1"/>
    <col min="3" max="3" width="7.90625" bestFit="1" customWidth="1"/>
    <col min="4" max="4" width="14.81640625" bestFit="1" customWidth="1"/>
    <col min="5" max="5" width="13.1796875" bestFit="1" customWidth="1"/>
    <col min="6" max="6" width="12.6328125" bestFit="1" customWidth="1"/>
    <col min="7" max="7" width="7.6328125" bestFit="1" customWidth="1"/>
  </cols>
  <sheetData>
    <row r="1" spans="1:5" x14ac:dyDescent="0.35">
      <c r="A1" s="78" t="s">
        <v>51</v>
      </c>
    </row>
    <row r="2" spans="1:5" x14ac:dyDescent="0.35">
      <c r="A2" s="78" t="s">
        <v>52</v>
      </c>
    </row>
    <row r="3" spans="1:5" x14ac:dyDescent="0.35">
      <c r="A3" s="78" t="s">
        <v>53</v>
      </c>
    </row>
    <row r="4" spans="1:5" x14ac:dyDescent="0.35">
      <c r="A4" s="78" t="s">
        <v>54</v>
      </c>
    </row>
    <row r="5" spans="1:5" x14ac:dyDescent="0.35">
      <c r="A5" s="78" t="s">
        <v>55</v>
      </c>
    </row>
    <row r="6" spans="1:5" x14ac:dyDescent="0.35">
      <c r="A6" s="78"/>
      <c r="B6" t="s">
        <v>56</v>
      </c>
    </row>
    <row r="7" spans="1:5" x14ac:dyDescent="0.35">
      <c r="A7" s="78"/>
      <c r="B7" t="s">
        <v>57</v>
      </c>
    </row>
    <row r="8" spans="1:5" x14ac:dyDescent="0.35">
      <c r="A8" s="78"/>
      <c r="B8" t="s">
        <v>58</v>
      </c>
    </row>
    <row r="9" spans="1:5" x14ac:dyDescent="0.35">
      <c r="A9" s="78" t="s">
        <v>59</v>
      </c>
    </row>
    <row r="10" spans="1:5" x14ac:dyDescent="0.35">
      <c r="B10" t="s">
        <v>60</v>
      </c>
    </row>
    <row r="11" spans="1:5" x14ac:dyDescent="0.35">
      <c r="B11" t="s">
        <v>61</v>
      </c>
    </row>
    <row r="14" spans="1:5" ht="15" thickBot="1" x14ac:dyDescent="0.4">
      <c r="A14" t="s">
        <v>62</v>
      </c>
    </row>
    <row r="15" spans="1:5" ht="15" thickBot="1" x14ac:dyDescent="0.4">
      <c r="B15" s="80" t="s">
        <v>63</v>
      </c>
      <c r="C15" s="80" t="s">
        <v>64</v>
      </c>
      <c r="D15" s="80" t="s">
        <v>65</v>
      </c>
      <c r="E15" s="80" t="s">
        <v>66</v>
      </c>
    </row>
    <row r="16" spans="1:5" ht="15" thickBot="1" x14ac:dyDescent="0.4">
      <c r="B16" s="79" t="s">
        <v>74</v>
      </c>
      <c r="C16" s="79" t="s">
        <v>75</v>
      </c>
      <c r="D16" s="83">
        <v>110</v>
      </c>
      <c r="E16" s="83">
        <v>700</v>
      </c>
    </row>
    <row r="19" spans="1:7" ht="15" thickBot="1" x14ac:dyDescent="0.4">
      <c r="A19" t="s">
        <v>67</v>
      </c>
    </row>
    <row r="20" spans="1:7" ht="15" thickBot="1" x14ac:dyDescent="0.4">
      <c r="B20" s="80" t="s">
        <v>63</v>
      </c>
      <c r="C20" s="80" t="s">
        <v>64</v>
      </c>
      <c r="D20" s="80" t="s">
        <v>65</v>
      </c>
      <c r="E20" s="80" t="s">
        <v>66</v>
      </c>
      <c r="F20" s="80" t="s">
        <v>68</v>
      </c>
    </row>
    <row r="21" spans="1:7" x14ac:dyDescent="0.35">
      <c r="B21" s="82" t="s">
        <v>76</v>
      </c>
      <c r="C21" s="82" t="s">
        <v>77</v>
      </c>
      <c r="D21" s="84">
        <v>1</v>
      </c>
      <c r="E21" s="84">
        <v>18</v>
      </c>
      <c r="F21" s="82" t="s">
        <v>78</v>
      </c>
    </row>
    <row r="22" spans="1:7" ht="15" thickBot="1" x14ac:dyDescent="0.4">
      <c r="B22" s="79" t="s">
        <v>79</v>
      </c>
      <c r="C22" s="79" t="s">
        <v>80</v>
      </c>
      <c r="D22" s="83">
        <v>2</v>
      </c>
      <c r="E22" s="83">
        <v>4</v>
      </c>
      <c r="F22" s="79" t="s">
        <v>78</v>
      </c>
    </row>
    <row r="25" spans="1:7" ht="15" thickBot="1" x14ac:dyDescent="0.4">
      <c r="A25" t="s">
        <v>69</v>
      </c>
    </row>
    <row r="26" spans="1:7" ht="15" thickBot="1" x14ac:dyDescent="0.4">
      <c r="B26" s="80" t="s">
        <v>63</v>
      </c>
      <c r="C26" s="80" t="s">
        <v>64</v>
      </c>
      <c r="D26" s="80" t="s">
        <v>70</v>
      </c>
      <c r="E26" s="80" t="s">
        <v>71</v>
      </c>
      <c r="F26" s="80" t="s">
        <v>72</v>
      </c>
      <c r="G26" s="80" t="s">
        <v>73</v>
      </c>
    </row>
    <row r="27" spans="1:7" x14ac:dyDescent="0.35">
      <c r="B27" s="82" t="s">
        <v>81</v>
      </c>
      <c r="C27" s="82" t="s">
        <v>49</v>
      </c>
      <c r="D27" s="84">
        <v>160</v>
      </c>
      <c r="E27" s="82" t="s">
        <v>82</v>
      </c>
      <c r="F27" s="82" t="s">
        <v>83</v>
      </c>
      <c r="G27" s="82">
        <v>0</v>
      </c>
    </row>
    <row r="28" spans="1:7" x14ac:dyDescent="0.35">
      <c r="B28" s="82" t="s">
        <v>84</v>
      </c>
      <c r="C28" s="82" t="s">
        <v>49</v>
      </c>
      <c r="D28" s="84">
        <v>60</v>
      </c>
      <c r="E28" s="82" t="s">
        <v>85</v>
      </c>
      <c r="F28" s="82" t="s">
        <v>83</v>
      </c>
      <c r="G28" s="82">
        <v>0</v>
      </c>
    </row>
    <row r="29" spans="1:7" x14ac:dyDescent="0.35">
      <c r="B29" s="82" t="s">
        <v>86</v>
      </c>
      <c r="C29" s="82" t="s">
        <v>49</v>
      </c>
      <c r="D29" s="84">
        <v>128</v>
      </c>
      <c r="E29" s="82" t="s">
        <v>87</v>
      </c>
      <c r="F29" s="82" t="s">
        <v>88</v>
      </c>
      <c r="G29" s="82">
        <v>22</v>
      </c>
    </row>
    <row r="30" spans="1:7" x14ac:dyDescent="0.35">
      <c r="B30" s="82" t="s">
        <v>76</v>
      </c>
      <c r="C30" s="82" t="s">
        <v>77</v>
      </c>
      <c r="D30" s="84">
        <v>18</v>
      </c>
      <c r="E30" s="82" t="s">
        <v>89</v>
      </c>
      <c r="F30" s="82" t="s">
        <v>88</v>
      </c>
      <c r="G30" s="84">
        <v>18</v>
      </c>
    </row>
    <row r="31" spans="1:7" ht="15" thickBot="1" x14ac:dyDescent="0.4">
      <c r="B31" s="79" t="s">
        <v>79</v>
      </c>
      <c r="C31" s="79" t="s">
        <v>80</v>
      </c>
      <c r="D31" s="83">
        <v>4</v>
      </c>
      <c r="E31" s="79" t="s">
        <v>90</v>
      </c>
      <c r="F31" s="79" t="s">
        <v>88</v>
      </c>
      <c r="G31" s="83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ABD5D-4943-4B6D-97C0-658023CC2807}">
  <dimension ref="A1:K17"/>
  <sheetViews>
    <sheetView showGridLines="0" workbookViewId="0">
      <selection activeCell="N12" sqref="N12"/>
    </sheetView>
  </sheetViews>
  <sheetFormatPr baseColWidth="10" defaultRowHeight="14.5" x14ac:dyDescent="0.35"/>
  <cols>
    <col min="1" max="1" width="2.1796875" customWidth="1"/>
    <col min="2" max="2" width="6.08984375" bestFit="1" customWidth="1"/>
    <col min="3" max="3" width="7.90625" bestFit="1" customWidth="1"/>
    <col min="4" max="4" width="5.453125" bestFit="1" customWidth="1"/>
    <col min="5" max="5" width="8.81640625" bestFit="1" customWidth="1"/>
    <col min="6" max="6" width="12.26953125" bestFit="1" customWidth="1"/>
    <col min="7" max="8" width="11.81640625" bestFit="1" customWidth="1"/>
  </cols>
  <sheetData>
    <row r="1" spans="1:11" x14ac:dyDescent="0.35">
      <c r="A1" s="78" t="s">
        <v>91</v>
      </c>
    </row>
    <row r="2" spans="1:11" x14ac:dyDescent="0.35">
      <c r="A2" s="78" t="s">
        <v>52</v>
      </c>
    </row>
    <row r="3" spans="1:11" x14ac:dyDescent="0.35">
      <c r="A3" s="78" t="s">
        <v>92</v>
      </c>
    </row>
    <row r="6" spans="1:11" ht="15" thickBot="1" x14ac:dyDescent="0.4">
      <c r="A6" t="s">
        <v>67</v>
      </c>
    </row>
    <row r="7" spans="1:11" x14ac:dyDescent="0.35">
      <c r="B7" s="85"/>
      <c r="C7" s="85"/>
      <c r="D7" s="85" t="s">
        <v>93</v>
      </c>
      <c r="E7" s="85" t="s">
        <v>95</v>
      </c>
      <c r="F7" s="85" t="s">
        <v>97</v>
      </c>
      <c r="G7" s="85" t="s">
        <v>99</v>
      </c>
      <c r="H7" s="85" t="s">
        <v>99</v>
      </c>
    </row>
    <row r="8" spans="1:11" ht="15" thickBot="1" x14ac:dyDescent="0.4">
      <c r="B8" s="86" t="s">
        <v>63</v>
      </c>
      <c r="C8" s="86" t="s">
        <v>64</v>
      </c>
      <c r="D8" s="86" t="s">
        <v>94</v>
      </c>
      <c r="E8" s="86" t="s">
        <v>96</v>
      </c>
      <c r="F8" s="86" t="s">
        <v>98</v>
      </c>
      <c r="G8" s="86" t="s">
        <v>100</v>
      </c>
      <c r="H8" s="86" t="s">
        <v>101</v>
      </c>
    </row>
    <row r="9" spans="1:11" x14ac:dyDescent="0.35">
      <c r="B9" s="82" t="s">
        <v>76</v>
      </c>
      <c r="C9" s="82" t="s">
        <v>77</v>
      </c>
      <c r="D9" s="82">
        <v>18</v>
      </c>
      <c r="E9" s="82">
        <v>0</v>
      </c>
      <c r="F9" s="82">
        <v>30</v>
      </c>
      <c r="G9" s="82">
        <v>49.999999999999993</v>
      </c>
      <c r="H9" s="82">
        <v>16.666666666666668</v>
      </c>
      <c r="I9" s="81">
        <v>30</v>
      </c>
      <c r="J9">
        <f>+I9+G9</f>
        <v>80</v>
      </c>
      <c r="K9">
        <f>+I9-H9</f>
        <v>13.333333333333332</v>
      </c>
    </row>
    <row r="10" spans="1:11" ht="15" thickBot="1" x14ac:dyDescent="0.4">
      <c r="B10" s="79" t="s">
        <v>79</v>
      </c>
      <c r="C10" s="79" t="s">
        <v>80</v>
      </c>
      <c r="D10" s="79">
        <v>4</v>
      </c>
      <c r="E10" s="79">
        <v>0</v>
      </c>
      <c r="F10" s="79">
        <v>40</v>
      </c>
      <c r="G10" s="79">
        <v>50.000000000000007</v>
      </c>
      <c r="H10" s="79">
        <v>24.999999999999996</v>
      </c>
      <c r="I10" s="81">
        <v>40</v>
      </c>
      <c r="J10">
        <f>+I10+G10</f>
        <v>90</v>
      </c>
      <c r="K10">
        <f>+I10-H10</f>
        <v>15.000000000000004</v>
      </c>
    </row>
    <row r="12" spans="1:11" ht="15" thickBot="1" x14ac:dyDescent="0.4">
      <c r="A12" t="s">
        <v>69</v>
      </c>
    </row>
    <row r="13" spans="1:11" x14ac:dyDescent="0.35">
      <c r="B13" s="85"/>
      <c r="C13" s="85"/>
      <c r="D13" s="85" t="s">
        <v>93</v>
      </c>
      <c r="E13" s="85" t="s">
        <v>102</v>
      </c>
      <c r="F13" s="85" t="s">
        <v>104</v>
      </c>
      <c r="G13" s="85" t="s">
        <v>99</v>
      </c>
      <c r="H13" s="85" t="s">
        <v>99</v>
      </c>
    </row>
    <row r="14" spans="1:11" ht="15" thickBot="1" x14ac:dyDescent="0.4">
      <c r="B14" s="86" t="s">
        <v>63</v>
      </c>
      <c r="C14" s="86" t="s">
        <v>64</v>
      </c>
      <c r="D14" s="86" t="s">
        <v>94</v>
      </c>
      <c r="E14" s="86" t="s">
        <v>103</v>
      </c>
      <c r="F14" s="86" t="s">
        <v>105</v>
      </c>
      <c r="G14" s="86" t="s">
        <v>100</v>
      </c>
      <c r="H14" s="86" t="s">
        <v>101</v>
      </c>
    </row>
    <row r="15" spans="1:11" x14ac:dyDescent="0.35">
      <c r="B15" s="82" t="s">
        <v>81</v>
      </c>
      <c r="C15" s="82" t="s">
        <v>49</v>
      </c>
      <c r="D15" s="82">
        <v>160</v>
      </c>
      <c r="E15" s="87">
        <v>2.5</v>
      </c>
      <c r="F15" s="82">
        <v>160</v>
      </c>
      <c r="G15" s="82">
        <v>33.846153846153825</v>
      </c>
      <c r="H15" s="82">
        <v>120</v>
      </c>
      <c r="I15">
        <f>+F15+G15</f>
        <v>193.84615384615381</v>
      </c>
      <c r="J15">
        <f>+F15-H15</f>
        <v>40</v>
      </c>
    </row>
    <row r="16" spans="1:11" x14ac:dyDescent="0.35">
      <c r="B16" s="82" t="s">
        <v>84</v>
      </c>
      <c r="C16" s="82" t="s">
        <v>49</v>
      </c>
      <c r="D16" s="82">
        <v>60</v>
      </c>
      <c r="E16" s="87">
        <v>4.9999999999999991</v>
      </c>
      <c r="F16" s="82">
        <v>60</v>
      </c>
      <c r="G16" s="82">
        <v>54.999999999999979</v>
      </c>
      <c r="H16" s="82">
        <v>20</v>
      </c>
      <c r="I16">
        <f>+F16+G16</f>
        <v>114.99999999999997</v>
      </c>
      <c r="J16">
        <f>+F16-H16</f>
        <v>40</v>
      </c>
    </row>
    <row r="17" spans="2:8" ht="15" thickBot="1" x14ac:dyDescent="0.4">
      <c r="B17" s="79" t="s">
        <v>86</v>
      </c>
      <c r="C17" s="79" t="s">
        <v>49</v>
      </c>
      <c r="D17" s="79">
        <v>128</v>
      </c>
      <c r="E17" s="79">
        <v>0</v>
      </c>
      <c r="F17" s="79">
        <v>150</v>
      </c>
      <c r="G17" s="79">
        <v>1E+30</v>
      </c>
      <c r="H17" s="79">
        <v>21.999999999999986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7DAD8-B185-4F64-8B70-55A7DBE5E0B0}">
  <dimension ref="A1:J14"/>
  <sheetViews>
    <sheetView showGridLines="0" workbookViewId="0">
      <selection activeCell="J13" sqref="J13:J14"/>
    </sheetView>
  </sheetViews>
  <sheetFormatPr baseColWidth="10" defaultRowHeight="14.5" x14ac:dyDescent="0.35"/>
  <cols>
    <col min="1" max="1" width="2.1796875" customWidth="1"/>
    <col min="2" max="2" width="5.7265625" bestFit="1" customWidth="1"/>
    <col min="3" max="3" width="8" bestFit="1" customWidth="1"/>
    <col min="4" max="4" width="5.453125" bestFit="1" customWidth="1"/>
    <col min="5" max="5" width="2.1796875" customWidth="1"/>
    <col min="6" max="6" width="7.36328125" bestFit="1" customWidth="1"/>
    <col min="7" max="7" width="9.36328125" bestFit="1" customWidth="1"/>
    <col min="8" max="8" width="2.1796875" customWidth="1"/>
    <col min="9" max="9" width="8.1796875" bestFit="1" customWidth="1"/>
    <col min="10" max="10" width="9.36328125" bestFit="1" customWidth="1"/>
  </cols>
  <sheetData>
    <row r="1" spans="1:10" x14ac:dyDescent="0.35">
      <c r="A1" s="78" t="s">
        <v>106</v>
      </c>
    </row>
    <row r="2" spans="1:10" x14ac:dyDescent="0.35">
      <c r="A2" s="78" t="s">
        <v>52</v>
      </c>
    </row>
    <row r="3" spans="1:10" x14ac:dyDescent="0.35">
      <c r="A3" s="78" t="s">
        <v>92</v>
      </c>
    </row>
    <row r="5" spans="1:10" ht="15" thickBot="1" x14ac:dyDescent="0.4"/>
    <row r="6" spans="1:10" x14ac:dyDescent="0.35">
      <c r="B6" s="85"/>
      <c r="C6" s="85" t="s">
        <v>97</v>
      </c>
      <c r="D6" s="85"/>
    </row>
    <row r="7" spans="1:10" ht="15" thickBot="1" x14ac:dyDescent="0.4">
      <c r="B7" s="86" t="s">
        <v>63</v>
      </c>
      <c r="C7" s="86" t="s">
        <v>64</v>
      </c>
      <c r="D7" s="86" t="s">
        <v>94</v>
      </c>
    </row>
    <row r="8" spans="1:10" ht="15" thickBot="1" x14ac:dyDescent="0.4">
      <c r="B8" s="79" t="s">
        <v>74</v>
      </c>
      <c r="C8" s="79" t="s">
        <v>75</v>
      </c>
      <c r="D8" s="83">
        <v>700</v>
      </c>
    </row>
    <row r="10" spans="1:10" ht="15" thickBot="1" x14ac:dyDescent="0.4"/>
    <row r="11" spans="1:10" x14ac:dyDescent="0.35">
      <c r="B11" s="85"/>
      <c r="C11" s="85" t="s">
        <v>107</v>
      </c>
      <c r="D11" s="85"/>
      <c r="F11" s="85" t="s">
        <v>108</v>
      </c>
      <c r="G11" s="85" t="s">
        <v>97</v>
      </c>
      <c r="I11" s="85" t="s">
        <v>111</v>
      </c>
      <c r="J11" s="85" t="s">
        <v>97</v>
      </c>
    </row>
    <row r="12" spans="1:10" ht="15" thickBot="1" x14ac:dyDescent="0.4">
      <c r="B12" s="86" t="s">
        <v>63</v>
      </c>
      <c r="C12" s="86" t="s">
        <v>64</v>
      </c>
      <c r="D12" s="86" t="s">
        <v>94</v>
      </c>
      <c r="F12" s="86" t="s">
        <v>109</v>
      </c>
      <c r="G12" s="86" t="s">
        <v>110</v>
      </c>
      <c r="I12" s="86" t="s">
        <v>109</v>
      </c>
      <c r="J12" s="86" t="s">
        <v>110</v>
      </c>
    </row>
    <row r="13" spans="1:10" x14ac:dyDescent="0.35">
      <c r="B13" s="82" t="s">
        <v>76</v>
      </c>
      <c r="C13" s="82" t="s">
        <v>77</v>
      </c>
      <c r="D13" s="84">
        <v>18</v>
      </c>
      <c r="F13" s="84">
        <v>0</v>
      </c>
      <c r="G13" s="84">
        <v>160</v>
      </c>
      <c r="I13" s="84">
        <v>18</v>
      </c>
      <c r="J13" s="84">
        <v>700</v>
      </c>
    </row>
    <row r="14" spans="1:10" ht="15" thickBot="1" x14ac:dyDescent="0.4">
      <c r="B14" s="79" t="s">
        <v>79</v>
      </c>
      <c r="C14" s="79" t="s">
        <v>80</v>
      </c>
      <c r="D14" s="83">
        <v>4</v>
      </c>
      <c r="F14" s="83">
        <v>0</v>
      </c>
      <c r="G14" s="83">
        <v>540</v>
      </c>
      <c r="I14" s="83">
        <v>4</v>
      </c>
      <c r="J14" s="83">
        <v>700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A2CAF-9D93-47CE-855D-82C731CA47B5}">
  <dimension ref="B2:R41"/>
  <sheetViews>
    <sheetView showGridLines="0" topLeftCell="A2" workbookViewId="0">
      <selection activeCell="B18" sqref="B18"/>
    </sheetView>
  </sheetViews>
  <sheetFormatPr baseColWidth="10" defaultRowHeight="14.5" x14ac:dyDescent="0.35"/>
  <cols>
    <col min="2" max="2" width="38.1796875" bestFit="1" customWidth="1"/>
    <col min="3" max="3" width="6.54296875" bestFit="1" customWidth="1"/>
    <col min="4" max="4" width="3.81640625" bestFit="1" customWidth="1"/>
    <col min="7" max="7" width="4.36328125" bestFit="1" customWidth="1"/>
    <col min="9" max="9" width="11.81640625" bestFit="1" customWidth="1"/>
    <col min="10" max="10" width="6.6328125" bestFit="1" customWidth="1"/>
    <col min="14" max="14" width="5" customWidth="1"/>
  </cols>
  <sheetData>
    <row r="2" spans="2:18" ht="15" thickBot="1" x14ac:dyDescent="0.4">
      <c r="D2" s="1" t="s">
        <v>0</v>
      </c>
      <c r="E2" s="1"/>
      <c r="F2" s="1"/>
      <c r="H2" s="2" t="s">
        <v>1</v>
      </c>
      <c r="I2" s="3">
        <v>30</v>
      </c>
      <c r="J2" s="24">
        <v>40</v>
      </c>
      <c r="K2" s="3">
        <v>0</v>
      </c>
      <c r="L2" s="3">
        <v>0</v>
      </c>
      <c r="M2" s="3">
        <v>0</v>
      </c>
      <c r="R2" t="s">
        <v>2</v>
      </c>
    </row>
    <row r="3" spans="2:18" x14ac:dyDescent="0.35">
      <c r="B3" t="s">
        <v>25</v>
      </c>
      <c r="H3" s="2" t="s">
        <v>3</v>
      </c>
      <c r="I3" s="4" t="s">
        <v>4</v>
      </c>
      <c r="J3" s="24" t="s">
        <v>5</v>
      </c>
      <c r="K3" s="4" t="s">
        <v>6</v>
      </c>
      <c r="L3" s="4" t="s">
        <v>7</v>
      </c>
      <c r="M3" s="4" t="s">
        <v>8</v>
      </c>
      <c r="O3" s="12" t="s">
        <v>9</v>
      </c>
      <c r="P3" s="13" t="s">
        <v>10</v>
      </c>
      <c r="Q3" s="14" t="s">
        <v>11</v>
      </c>
      <c r="R3" s="11" t="s">
        <v>12</v>
      </c>
    </row>
    <row r="4" spans="2:18" x14ac:dyDescent="0.35">
      <c r="I4" s="3">
        <v>8</v>
      </c>
      <c r="J4" s="24">
        <v>4</v>
      </c>
      <c r="K4" s="3">
        <v>1</v>
      </c>
      <c r="L4" s="3">
        <v>0</v>
      </c>
      <c r="M4" s="3">
        <v>0</v>
      </c>
      <c r="O4" s="15">
        <v>160</v>
      </c>
      <c r="P4" s="23">
        <v>0</v>
      </c>
      <c r="Q4" s="16" t="s">
        <v>6</v>
      </c>
      <c r="R4">
        <f>+O4/J4</f>
        <v>40</v>
      </c>
    </row>
    <row r="5" spans="2:18" x14ac:dyDescent="0.35">
      <c r="B5" s="6" t="s">
        <v>13</v>
      </c>
      <c r="C5" s="7" t="s">
        <v>14</v>
      </c>
      <c r="D5" s="8">
        <v>160</v>
      </c>
      <c r="E5" s="8"/>
      <c r="F5" s="8"/>
      <c r="I5" s="5">
        <v>2</v>
      </c>
      <c r="J5" s="25">
        <v>6</v>
      </c>
      <c r="K5" s="5">
        <v>0</v>
      </c>
      <c r="L5" s="5">
        <v>1</v>
      </c>
      <c r="M5" s="5">
        <v>0</v>
      </c>
      <c r="N5" s="9"/>
      <c r="O5" s="17">
        <v>60</v>
      </c>
      <c r="P5" s="18">
        <v>0</v>
      </c>
      <c r="Q5" s="19" t="s">
        <v>7</v>
      </c>
      <c r="R5" s="9">
        <f t="shared" ref="R5:R6" si="0">+O5/J5</f>
        <v>10</v>
      </c>
    </row>
    <row r="6" spans="2:18" ht="15" thickBot="1" x14ac:dyDescent="0.4">
      <c r="B6" s="6" t="s">
        <v>15</v>
      </c>
      <c r="C6" s="7" t="s">
        <v>14</v>
      </c>
      <c r="D6" s="8">
        <v>60</v>
      </c>
      <c r="E6" s="8"/>
      <c r="F6" s="8"/>
      <c r="I6" s="3">
        <v>6</v>
      </c>
      <c r="J6" s="24">
        <v>5</v>
      </c>
      <c r="K6" s="3">
        <v>0</v>
      </c>
      <c r="L6" s="3">
        <v>0</v>
      </c>
      <c r="M6" s="3">
        <v>1</v>
      </c>
      <c r="O6" s="20">
        <v>150</v>
      </c>
      <c r="P6" s="21">
        <v>0</v>
      </c>
      <c r="Q6" s="22" t="s">
        <v>8</v>
      </c>
      <c r="R6">
        <f t="shared" si="0"/>
        <v>30</v>
      </c>
    </row>
    <row r="7" spans="2:18" x14ac:dyDescent="0.35">
      <c r="B7" s="6" t="s">
        <v>16</v>
      </c>
      <c r="C7" s="7" t="s">
        <v>14</v>
      </c>
      <c r="D7" s="8">
        <v>150</v>
      </c>
      <c r="E7" s="8"/>
      <c r="F7" s="8"/>
      <c r="J7" s="8"/>
      <c r="O7" s="8" t="s">
        <v>17</v>
      </c>
      <c r="P7" s="8">
        <f>+O4*P4+O5*P5+O6*P6</f>
        <v>0</v>
      </c>
      <c r="R7" t="s">
        <v>18</v>
      </c>
    </row>
    <row r="8" spans="2:18" x14ac:dyDescent="0.35">
      <c r="H8" t="s">
        <v>19</v>
      </c>
      <c r="I8">
        <f>+I4*$P$4+I5*$P$5+I6*$P$6</f>
        <v>0</v>
      </c>
      <c r="J8" s="8">
        <f>+J4*$P$4+J5*$P$5+J6*$P$6</f>
        <v>0</v>
      </c>
      <c r="K8">
        <f t="shared" ref="K8:M8" si="1">+K4*$P$4+K5*$P$5+K6*$P$6</f>
        <v>0</v>
      </c>
      <c r="L8">
        <f t="shared" si="1"/>
        <v>0</v>
      </c>
      <c r="M8">
        <f t="shared" si="1"/>
        <v>0</v>
      </c>
      <c r="R8" t="s">
        <v>20</v>
      </c>
    </row>
    <row r="9" spans="2:18" x14ac:dyDescent="0.35">
      <c r="B9" s="10" t="s">
        <v>21</v>
      </c>
      <c r="H9" t="s">
        <v>1</v>
      </c>
      <c r="I9" s="3">
        <v>30</v>
      </c>
      <c r="J9" s="24">
        <v>40</v>
      </c>
      <c r="K9" s="3">
        <v>0</v>
      </c>
      <c r="L9" s="3">
        <v>0</v>
      </c>
      <c r="M9" s="3">
        <v>0</v>
      </c>
      <c r="R9" t="s">
        <v>22</v>
      </c>
    </row>
    <row r="10" spans="2:18" ht="15" thickBot="1" x14ac:dyDescent="0.4">
      <c r="H10" t="s">
        <v>23</v>
      </c>
      <c r="I10" s="8">
        <f>+I8-I9</f>
        <v>-30</v>
      </c>
      <c r="J10" s="8">
        <f t="shared" ref="J10:M10" si="2">+J8-J9</f>
        <v>-40</v>
      </c>
      <c r="K10" s="8">
        <f t="shared" si="2"/>
        <v>0</v>
      </c>
      <c r="L10" s="8">
        <f t="shared" si="2"/>
        <v>0</v>
      </c>
      <c r="M10" s="8">
        <f t="shared" si="2"/>
        <v>0</v>
      </c>
      <c r="R10" t="s">
        <v>24</v>
      </c>
    </row>
    <row r="11" spans="2:18" ht="15" thickBot="1" x14ac:dyDescent="0.4">
      <c r="C11" s="76" t="s">
        <v>4</v>
      </c>
      <c r="D11" s="76" t="s">
        <v>5</v>
      </c>
      <c r="R11" t="s">
        <v>26</v>
      </c>
    </row>
    <row r="12" spans="2:18" ht="15" thickBot="1" x14ac:dyDescent="0.4">
      <c r="B12" t="s">
        <v>47</v>
      </c>
      <c r="C12" s="77">
        <v>18</v>
      </c>
      <c r="D12" s="77">
        <v>4</v>
      </c>
      <c r="H12" t="s">
        <v>27</v>
      </c>
      <c r="I12" s="4" t="s">
        <v>4</v>
      </c>
      <c r="J12" s="24" t="s">
        <v>5</v>
      </c>
      <c r="K12" s="4" t="s">
        <v>6</v>
      </c>
      <c r="L12" s="4" t="s">
        <v>7</v>
      </c>
      <c r="M12" s="4" t="s">
        <v>8</v>
      </c>
      <c r="O12" s="12" t="s">
        <v>9</v>
      </c>
    </row>
    <row r="13" spans="2:18" x14ac:dyDescent="0.35">
      <c r="B13" t="s">
        <v>48</v>
      </c>
      <c r="C13">
        <v>30</v>
      </c>
      <c r="D13">
        <v>40</v>
      </c>
      <c r="I13" s="3">
        <v>8</v>
      </c>
      <c r="J13" s="24">
        <v>4</v>
      </c>
      <c r="K13" s="3">
        <v>1</v>
      </c>
      <c r="L13" s="3">
        <v>0</v>
      </c>
      <c r="M13" s="3">
        <v>0</v>
      </c>
      <c r="O13" s="15">
        <v>160</v>
      </c>
    </row>
    <row r="14" spans="2:18" x14ac:dyDescent="0.35">
      <c r="B14" t="s">
        <v>49</v>
      </c>
      <c r="C14" s="9">
        <f>+C12*C13+D12*D13</f>
        <v>700</v>
      </c>
      <c r="I14" s="5">
        <f>+I5/6</f>
        <v>0.33333333333333331</v>
      </c>
      <c r="J14" s="5">
        <f t="shared" ref="J14:O14" si="3">+J5/6</f>
        <v>1</v>
      </c>
      <c r="K14" s="5">
        <f t="shared" si="3"/>
        <v>0</v>
      </c>
      <c r="L14" s="5">
        <f t="shared" si="3"/>
        <v>0.16666666666666666</v>
      </c>
      <c r="M14" s="5">
        <f t="shared" si="3"/>
        <v>0</v>
      </c>
      <c r="N14" s="5"/>
      <c r="O14" s="5">
        <f t="shared" si="3"/>
        <v>10</v>
      </c>
    </row>
    <row r="15" spans="2:18" ht="15" thickBot="1" x14ac:dyDescent="0.4">
      <c r="I15" s="3">
        <v>6</v>
      </c>
      <c r="J15" s="24">
        <v>5</v>
      </c>
      <c r="K15" s="3">
        <v>0</v>
      </c>
      <c r="L15" s="3">
        <v>0</v>
      </c>
      <c r="M15" s="3">
        <v>1</v>
      </c>
      <c r="O15" s="20">
        <v>150</v>
      </c>
    </row>
    <row r="16" spans="2:18" x14ac:dyDescent="0.35">
      <c r="B16">
        <f>8*C12+4*D12</f>
        <v>160</v>
      </c>
      <c r="C16" t="s">
        <v>50</v>
      </c>
      <c r="D16">
        <v>160</v>
      </c>
    </row>
    <row r="17" spans="2:18" ht="15" thickBot="1" x14ac:dyDescent="0.4">
      <c r="B17">
        <f>+C12*2+6*D12</f>
        <v>60</v>
      </c>
      <c r="C17" t="s">
        <v>50</v>
      </c>
      <c r="D17">
        <v>60</v>
      </c>
      <c r="H17" s="2" t="s">
        <v>1</v>
      </c>
      <c r="I17" s="5">
        <v>30</v>
      </c>
      <c r="J17" s="24">
        <v>40</v>
      </c>
      <c r="K17" s="3">
        <v>0</v>
      </c>
      <c r="L17" s="3">
        <v>0</v>
      </c>
      <c r="M17" s="3">
        <v>0</v>
      </c>
      <c r="R17" t="s">
        <v>2</v>
      </c>
    </row>
    <row r="18" spans="2:18" x14ac:dyDescent="0.35">
      <c r="B18">
        <f>6*C12+5*D12</f>
        <v>128</v>
      </c>
      <c r="C18" t="s">
        <v>50</v>
      </c>
      <c r="D18">
        <v>150</v>
      </c>
      <c r="H18" s="2" t="s">
        <v>3</v>
      </c>
      <c r="I18" s="5" t="s">
        <v>4</v>
      </c>
      <c r="J18" s="24" t="s">
        <v>5</v>
      </c>
      <c r="K18" s="4" t="s">
        <v>6</v>
      </c>
      <c r="L18" s="4" t="s">
        <v>7</v>
      </c>
      <c r="M18" s="4" t="s">
        <v>8</v>
      </c>
      <c r="O18" s="12" t="s">
        <v>9</v>
      </c>
      <c r="P18" s="13" t="s">
        <v>10</v>
      </c>
      <c r="Q18" s="14" t="s">
        <v>11</v>
      </c>
      <c r="R18" s="11" t="s">
        <v>12</v>
      </c>
    </row>
    <row r="19" spans="2:18" x14ac:dyDescent="0.35">
      <c r="I19" s="45">
        <f>+I13-I$14*$J13</f>
        <v>6.666666666666667</v>
      </c>
      <c r="J19" s="46">
        <f t="shared" ref="J19:O19" si="4">+J13-J$14*$J13</f>
        <v>0</v>
      </c>
      <c r="K19" s="46">
        <f t="shared" si="4"/>
        <v>1</v>
      </c>
      <c r="L19" s="46">
        <f t="shared" si="4"/>
        <v>-0.66666666666666663</v>
      </c>
      <c r="M19" s="47">
        <f t="shared" si="4"/>
        <v>0</v>
      </c>
      <c r="N19" s="47">
        <f t="shared" si="4"/>
        <v>0</v>
      </c>
      <c r="O19" s="47">
        <f t="shared" si="4"/>
        <v>120</v>
      </c>
      <c r="P19" s="48">
        <v>0</v>
      </c>
      <c r="Q19" s="49" t="s">
        <v>6</v>
      </c>
      <c r="R19" s="50">
        <f>+O19/I19</f>
        <v>18</v>
      </c>
    </row>
    <row r="20" spans="2:18" x14ac:dyDescent="0.35">
      <c r="I20" s="30">
        <v>0.33333333333333331</v>
      </c>
      <c r="J20" s="35">
        <v>1</v>
      </c>
      <c r="K20" s="35">
        <v>0</v>
      </c>
      <c r="L20" s="35">
        <v>0.16666666666666666</v>
      </c>
      <c r="M20" s="3">
        <v>0</v>
      </c>
      <c r="N20" s="3"/>
      <c r="O20" s="3">
        <v>10</v>
      </c>
      <c r="P20" s="42">
        <v>40</v>
      </c>
      <c r="Q20" s="43" t="s">
        <v>5</v>
      </c>
      <c r="R20" s="44">
        <f t="shared" ref="R20:R21" si="5">+O20/I20</f>
        <v>30</v>
      </c>
    </row>
    <row r="21" spans="2:18" ht="15" thickBot="1" x14ac:dyDescent="0.4">
      <c r="I21" s="30">
        <f t="shared" ref="I21:O21" si="6">+I15-I$14*$J15</f>
        <v>4.3333333333333339</v>
      </c>
      <c r="J21" s="35">
        <f t="shared" si="6"/>
        <v>0</v>
      </c>
      <c r="K21" s="35">
        <f t="shared" si="6"/>
        <v>0</v>
      </c>
      <c r="L21" s="35">
        <f t="shared" si="6"/>
        <v>-0.83333333333333326</v>
      </c>
      <c r="M21" s="3">
        <f t="shared" si="6"/>
        <v>1</v>
      </c>
      <c r="N21" s="3">
        <f t="shared" si="6"/>
        <v>0</v>
      </c>
      <c r="O21" s="3">
        <f t="shared" si="6"/>
        <v>100</v>
      </c>
      <c r="P21" s="21">
        <v>0</v>
      </c>
      <c r="Q21" s="22" t="s">
        <v>8</v>
      </c>
      <c r="R21" s="41">
        <f t="shared" si="5"/>
        <v>23.076923076923073</v>
      </c>
    </row>
    <row r="22" spans="2:18" ht="15" thickBot="1" x14ac:dyDescent="0.4">
      <c r="I22" s="31"/>
      <c r="J22" s="36"/>
      <c r="K22" s="37"/>
      <c r="L22" s="37"/>
      <c r="O22" s="8" t="s">
        <v>17</v>
      </c>
      <c r="P22" s="8">
        <f>+O19*P19+O20*P20+O21*P21</f>
        <v>400</v>
      </c>
      <c r="R22" t="s">
        <v>18</v>
      </c>
    </row>
    <row r="23" spans="2:18" x14ac:dyDescent="0.35">
      <c r="H23" t="s">
        <v>19</v>
      </c>
      <c r="I23" s="32">
        <f>+I19*$P$19+I20*$P$20+I21*$P$21</f>
        <v>13.333333333333332</v>
      </c>
      <c r="J23" s="38">
        <f t="shared" ref="J23:M23" si="7">+J19*$P$19+J20*$P$20+J21*$P$21</f>
        <v>40</v>
      </c>
      <c r="K23" s="38">
        <f t="shared" si="7"/>
        <v>0</v>
      </c>
      <c r="L23" s="38">
        <f t="shared" si="7"/>
        <v>6.6666666666666661</v>
      </c>
      <c r="M23" s="27">
        <f t="shared" si="7"/>
        <v>0</v>
      </c>
      <c r="R23" t="s">
        <v>28</v>
      </c>
    </row>
    <row r="24" spans="2:18" x14ac:dyDescent="0.35">
      <c r="H24" t="s">
        <v>1</v>
      </c>
      <c r="I24" s="33">
        <v>30</v>
      </c>
      <c r="J24" s="39">
        <v>40</v>
      </c>
      <c r="K24" s="35">
        <v>0</v>
      </c>
      <c r="L24" s="35">
        <v>0</v>
      </c>
      <c r="M24" s="28">
        <v>0</v>
      </c>
      <c r="R24" t="s">
        <v>29</v>
      </c>
    </row>
    <row r="25" spans="2:18" ht="15" thickBot="1" x14ac:dyDescent="0.4">
      <c r="H25" t="s">
        <v>23</v>
      </c>
      <c r="I25" s="34">
        <f>+I23-I24</f>
        <v>-16.666666666666668</v>
      </c>
      <c r="J25" s="40">
        <f t="shared" ref="J25" si="8">+J23-J24</f>
        <v>0</v>
      </c>
      <c r="K25" s="40">
        <f t="shared" ref="K25" si="9">+K23-K24</f>
        <v>0</v>
      </c>
      <c r="L25" s="40">
        <f t="shared" ref="L25" si="10">+L23-L24</f>
        <v>6.6666666666666661</v>
      </c>
      <c r="M25" s="29">
        <f t="shared" ref="M25" si="11">+M23-M24</f>
        <v>0</v>
      </c>
      <c r="R25" t="s">
        <v>30</v>
      </c>
    </row>
    <row r="26" spans="2:18" ht="15" thickBot="1" x14ac:dyDescent="0.4">
      <c r="R26" t="s">
        <v>31</v>
      </c>
    </row>
    <row r="27" spans="2:18" x14ac:dyDescent="0.35">
      <c r="H27" t="s">
        <v>27</v>
      </c>
      <c r="I27" s="5" t="s">
        <v>4</v>
      </c>
      <c r="J27" s="24" t="s">
        <v>5</v>
      </c>
      <c r="K27" s="4" t="s">
        <v>6</v>
      </c>
      <c r="L27" s="4" t="s">
        <v>7</v>
      </c>
      <c r="M27" s="4" t="s">
        <v>8</v>
      </c>
      <c r="O27" s="12" t="s">
        <v>9</v>
      </c>
    </row>
    <row r="28" spans="2:18" x14ac:dyDescent="0.35">
      <c r="I28" s="45">
        <f>+I19/$I$19</f>
        <v>1</v>
      </c>
      <c r="J28" s="45">
        <f t="shared" ref="J28:O28" si="12">+J19/$I$19</f>
        <v>0</v>
      </c>
      <c r="K28" s="45">
        <f t="shared" si="12"/>
        <v>0.15</v>
      </c>
      <c r="L28" s="45">
        <f t="shared" si="12"/>
        <v>-9.9999999999999992E-2</v>
      </c>
      <c r="M28" s="45">
        <f t="shared" si="12"/>
        <v>0</v>
      </c>
      <c r="N28" s="45">
        <f t="shared" si="12"/>
        <v>0</v>
      </c>
      <c r="O28" s="45">
        <f t="shared" si="12"/>
        <v>18</v>
      </c>
    </row>
    <row r="29" spans="2:18" x14ac:dyDescent="0.35">
      <c r="I29" s="30">
        <v>0.33333333333333331</v>
      </c>
      <c r="J29" s="35">
        <v>1</v>
      </c>
      <c r="K29" s="35">
        <v>0</v>
      </c>
      <c r="L29" s="35">
        <v>0.16666666666666666</v>
      </c>
      <c r="M29" s="3">
        <v>0</v>
      </c>
      <c r="N29" s="3"/>
      <c r="O29" s="3">
        <v>10</v>
      </c>
    </row>
    <row r="30" spans="2:18" x14ac:dyDescent="0.35">
      <c r="I30" s="30">
        <v>4.3333333333333339</v>
      </c>
      <c r="J30" s="35">
        <v>0</v>
      </c>
      <c r="K30" s="35">
        <v>0</v>
      </c>
      <c r="L30" s="35">
        <v>-0.83333333333333326</v>
      </c>
      <c r="M30" s="3">
        <v>1</v>
      </c>
      <c r="N30" s="3">
        <v>0</v>
      </c>
      <c r="O30" s="3">
        <v>100</v>
      </c>
    </row>
    <row r="32" spans="2:18" ht="15" thickBot="1" x14ac:dyDescent="0.4">
      <c r="G32" s="68" t="s">
        <v>39</v>
      </c>
      <c r="H32" s="2" t="s">
        <v>1</v>
      </c>
      <c r="I32" s="5">
        <v>30</v>
      </c>
      <c r="J32" s="24">
        <v>40</v>
      </c>
      <c r="K32" s="3">
        <v>0</v>
      </c>
      <c r="L32" s="3">
        <v>0</v>
      </c>
      <c r="M32" s="3">
        <v>0</v>
      </c>
      <c r="R32" t="s">
        <v>2</v>
      </c>
    </row>
    <row r="33" spans="8:18" x14ac:dyDescent="0.35">
      <c r="H33" s="2" t="s">
        <v>3</v>
      </c>
      <c r="I33" s="5" t="s">
        <v>4</v>
      </c>
      <c r="J33" s="24" t="s">
        <v>5</v>
      </c>
      <c r="K33" s="4" t="s">
        <v>6</v>
      </c>
      <c r="L33" s="4" t="s">
        <v>7</v>
      </c>
      <c r="M33" s="4" t="s">
        <v>8</v>
      </c>
      <c r="O33" s="12" t="s">
        <v>9</v>
      </c>
      <c r="P33" s="13" t="s">
        <v>10</v>
      </c>
      <c r="Q33" s="14" t="s">
        <v>11</v>
      </c>
      <c r="R33" s="11" t="s">
        <v>12</v>
      </c>
    </row>
    <row r="34" spans="8:18" x14ac:dyDescent="0.35">
      <c r="I34" s="51">
        <v>1</v>
      </c>
      <c r="J34" s="52">
        <v>0</v>
      </c>
      <c r="K34" s="52">
        <v>0.15</v>
      </c>
      <c r="L34" s="52">
        <v>-9.9999999999999992E-2</v>
      </c>
      <c r="M34" s="53">
        <v>0</v>
      </c>
      <c r="N34" s="47">
        <v>0</v>
      </c>
      <c r="O34" s="47">
        <v>18</v>
      </c>
      <c r="P34" s="48">
        <v>30</v>
      </c>
      <c r="Q34" s="49" t="s">
        <v>4</v>
      </c>
      <c r="R34" s="50">
        <f>+O34/I34</f>
        <v>18</v>
      </c>
    </row>
    <row r="35" spans="8:18" x14ac:dyDescent="0.35">
      <c r="I35" s="54">
        <v>0</v>
      </c>
      <c r="J35" s="52">
        <f>+J29-$I29*J$28</f>
        <v>1</v>
      </c>
      <c r="K35" s="52">
        <f>+K29-$I29*K$28</f>
        <v>-4.9999999999999996E-2</v>
      </c>
      <c r="L35" s="52">
        <f>+L29-$I29*L$28</f>
        <v>0.19999999999999998</v>
      </c>
      <c r="M35" s="52">
        <f>+M29-$I29*M$28</f>
        <v>0</v>
      </c>
      <c r="N35" s="35"/>
      <c r="O35" s="35">
        <f>+O29-$I29*O$28</f>
        <v>4</v>
      </c>
      <c r="P35" s="42">
        <v>40</v>
      </c>
      <c r="Q35" s="43" t="s">
        <v>5</v>
      </c>
      <c r="R35" s="44" t="e">
        <f t="shared" ref="R35:R36" si="13">+O35/I35</f>
        <v>#DIV/0!</v>
      </c>
    </row>
    <row r="36" spans="8:18" ht="15" thickBot="1" x14ac:dyDescent="0.4">
      <c r="I36" s="51">
        <v>0</v>
      </c>
      <c r="J36" s="52">
        <f>+J30-$I30*J$28</f>
        <v>0</v>
      </c>
      <c r="K36" s="52">
        <f>+K30-$I30*K$28</f>
        <v>-0.65</v>
      </c>
      <c r="L36" s="52">
        <f>+L30-$I30*L$28</f>
        <v>-0.39999999999999991</v>
      </c>
      <c r="M36" s="52">
        <f>+M30-$I30*M$28</f>
        <v>1</v>
      </c>
      <c r="N36" s="35"/>
      <c r="O36" s="35">
        <f>+O30-$I30*O$28</f>
        <v>21.999999999999986</v>
      </c>
      <c r="P36" s="21">
        <v>0</v>
      </c>
      <c r="Q36" s="22" t="s">
        <v>8</v>
      </c>
      <c r="R36" s="41" t="e">
        <f t="shared" si="13"/>
        <v>#DIV/0!</v>
      </c>
    </row>
    <row r="37" spans="8:18" ht="15" thickBot="1" x14ac:dyDescent="0.4">
      <c r="I37" s="55"/>
      <c r="J37" s="56"/>
      <c r="K37" s="56"/>
      <c r="L37" s="56"/>
      <c r="M37" s="57"/>
      <c r="O37" s="8" t="s">
        <v>17</v>
      </c>
      <c r="P37" s="8">
        <f>+O34*P34+O35*P35+O36*P36</f>
        <v>700</v>
      </c>
      <c r="R37" t="s">
        <v>32</v>
      </c>
    </row>
    <row r="38" spans="8:18" x14ac:dyDescent="0.35">
      <c r="H38" t="s">
        <v>19</v>
      </c>
      <c r="I38" s="58">
        <f>+I34*$P$34+I35*$P$35+I36*$P$36</f>
        <v>30</v>
      </c>
      <c r="J38" s="58">
        <f t="shared" ref="J38:M38" si="14">+J34*$P$34+J35*$P$35+J36*$P$36</f>
        <v>40</v>
      </c>
      <c r="K38" s="58">
        <f t="shared" si="14"/>
        <v>2.5</v>
      </c>
      <c r="L38" s="58">
        <f t="shared" si="14"/>
        <v>5</v>
      </c>
      <c r="M38" s="58">
        <f t="shared" si="14"/>
        <v>0</v>
      </c>
      <c r="R38" t="s">
        <v>33</v>
      </c>
    </row>
    <row r="39" spans="8:18" x14ac:dyDescent="0.35">
      <c r="H39" t="s">
        <v>1</v>
      </c>
      <c r="I39" s="60">
        <v>30</v>
      </c>
      <c r="J39" s="52">
        <v>40</v>
      </c>
      <c r="K39" s="52">
        <v>0</v>
      </c>
      <c r="L39" s="52">
        <v>0</v>
      </c>
      <c r="M39" s="61">
        <v>0</v>
      </c>
      <c r="R39" t="s">
        <v>34</v>
      </c>
    </row>
    <row r="40" spans="8:18" ht="15" thickBot="1" x14ac:dyDescent="0.4">
      <c r="H40" t="s">
        <v>23</v>
      </c>
      <c r="I40" s="62">
        <f>+I38-I39</f>
        <v>0</v>
      </c>
      <c r="J40" s="63">
        <f t="shared" ref="J40" si="15">+J38-J39</f>
        <v>0</v>
      </c>
      <c r="K40" s="63">
        <f t="shared" ref="K40" si="16">+K38-K39</f>
        <v>2.5</v>
      </c>
      <c r="L40" s="63">
        <f t="shared" ref="L40" si="17">+L38-L39</f>
        <v>5</v>
      </c>
      <c r="M40" s="64">
        <f t="shared" ref="M40" si="18">+M38-M39</f>
        <v>0</v>
      </c>
      <c r="R40" t="s">
        <v>30</v>
      </c>
    </row>
    <row r="41" spans="8:18" x14ac:dyDescent="0.35">
      <c r="R41" t="s">
        <v>35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80A66-7162-460C-91A7-53CEB8855C2F}">
  <dimension ref="A1:G31"/>
  <sheetViews>
    <sheetView showGridLines="0" topLeftCell="A12" workbookViewId="0">
      <selection activeCell="G31" sqref="G31"/>
    </sheetView>
  </sheetViews>
  <sheetFormatPr baseColWidth="10" defaultRowHeight="14.5" x14ac:dyDescent="0.35"/>
  <cols>
    <col min="1" max="1" width="2.1796875" customWidth="1"/>
    <col min="2" max="2" width="5.90625" bestFit="1" customWidth="1"/>
    <col min="3" max="3" width="7.90625" bestFit="1" customWidth="1"/>
    <col min="4" max="4" width="14.81640625" bestFit="1" customWidth="1"/>
    <col min="5" max="5" width="13.1796875" bestFit="1" customWidth="1"/>
    <col min="6" max="6" width="12.6328125" bestFit="1" customWidth="1"/>
    <col min="7" max="7" width="7.6328125" bestFit="1" customWidth="1"/>
  </cols>
  <sheetData>
    <row r="1" spans="1:5" x14ac:dyDescent="0.35">
      <c r="A1" s="78" t="s">
        <v>51</v>
      </c>
    </row>
    <row r="2" spans="1:5" x14ac:dyDescent="0.35">
      <c r="A2" s="78" t="s">
        <v>113</v>
      </c>
    </row>
    <row r="3" spans="1:5" x14ac:dyDescent="0.35">
      <c r="A3" s="78" t="s">
        <v>114</v>
      </c>
    </row>
    <row r="4" spans="1:5" x14ac:dyDescent="0.35">
      <c r="A4" s="78" t="s">
        <v>54</v>
      </c>
    </row>
    <row r="5" spans="1:5" x14ac:dyDescent="0.35">
      <c r="A5" s="78" t="s">
        <v>55</v>
      </c>
    </row>
    <row r="6" spans="1:5" x14ac:dyDescent="0.35">
      <c r="A6" s="78"/>
      <c r="B6" t="s">
        <v>56</v>
      </c>
    </row>
    <row r="7" spans="1:5" x14ac:dyDescent="0.35">
      <c r="A7" s="78"/>
      <c r="B7" t="s">
        <v>115</v>
      </c>
    </row>
    <row r="8" spans="1:5" x14ac:dyDescent="0.35">
      <c r="A8" s="78"/>
      <c r="B8" t="s">
        <v>58</v>
      </c>
    </row>
    <row r="9" spans="1:5" x14ac:dyDescent="0.35">
      <c r="A9" s="78" t="s">
        <v>59</v>
      </c>
    </row>
    <row r="10" spans="1:5" x14ac:dyDescent="0.35">
      <c r="B10" t="s">
        <v>60</v>
      </c>
    </row>
    <row r="11" spans="1:5" x14ac:dyDescent="0.35">
      <c r="B11" t="s">
        <v>61</v>
      </c>
    </row>
    <row r="14" spans="1:5" ht="15" thickBot="1" x14ac:dyDescent="0.4">
      <c r="A14" t="s">
        <v>62</v>
      </c>
    </row>
    <row r="15" spans="1:5" ht="15" thickBot="1" x14ac:dyDescent="0.4">
      <c r="B15" s="80" t="s">
        <v>63</v>
      </c>
      <c r="C15" s="80" t="s">
        <v>64</v>
      </c>
      <c r="D15" s="80" t="s">
        <v>65</v>
      </c>
      <c r="E15" s="80" t="s">
        <v>66</v>
      </c>
    </row>
    <row r="16" spans="1:5" ht="15" thickBot="1" x14ac:dyDescent="0.4">
      <c r="B16" s="79" t="s">
        <v>116</v>
      </c>
      <c r="C16" s="79" t="s">
        <v>75</v>
      </c>
      <c r="D16" s="83">
        <v>7</v>
      </c>
      <c r="E16" s="83">
        <v>15</v>
      </c>
    </row>
    <row r="19" spans="1:7" ht="15" thickBot="1" x14ac:dyDescent="0.4">
      <c r="A19" t="s">
        <v>67</v>
      </c>
    </row>
    <row r="20" spans="1:7" ht="15" thickBot="1" x14ac:dyDescent="0.4">
      <c r="B20" s="80" t="s">
        <v>63</v>
      </c>
      <c r="C20" s="80" t="s">
        <v>64</v>
      </c>
      <c r="D20" s="80" t="s">
        <v>65</v>
      </c>
      <c r="E20" s="80" t="s">
        <v>66</v>
      </c>
      <c r="F20" s="80" t="s">
        <v>68</v>
      </c>
    </row>
    <row r="21" spans="1:7" x14ac:dyDescent="0.35">
      <c r="B21" s="82" t="s">
        <v>117</v>
      </c>
      <c r="C21" s="82" t="s">
        <v>4</v>
      </c>
      <c r="D21" s="84">
        <v>1</v>
      </c>
      <c r="E21" s="84">
        <v>3</v>
      </c>
      <c r="F21" s="82" t="s">
        <v>78</v>
      </c>
    </row>
    <row r="22" spans="1:7" ht="15" thickBot="1" x14ac:dyDescent="0.4">
      <c r="B22" s="79" t="s">
        <v>118</v>
      </c>
      <c r="C22" s="79" t="s">
        <v>5</v>
      </c>
      <c r="D22" s="83">
        <v>1</v>
      </c>
      <c r="E22" s="83">
        <v>1</v>
      </c>
      <c r="F22" s="79" t="s">
        <v>78</v>
      </c>
    </row>
    <row r="25" spans="1:7" ht="15" thickBot="1" x14ac:dyDescent="0.4">
      <c r="A25" t="s">
        <v>69</v>
      </c>
    </row>
    <row r="26" spans="1:7" ht="15" thickBot="1" x14ac:dyDescent="0.4">
      <c r="B26" s="80" t="s">
        <v>63</v>
      </c>
      <c r="C26" s="80" t="s">
        <v>64</v>
      </c>
      <c r="D26" s="80" t="s">
        <v>70</v>
      </c>
      <c r="E26" s="80" t="s">
        <v>71</v>
      </c>
      <c r="F26" s="80" t="s">
        <v>72</v>
      </c>
      <c r="G26" s="80" t="s">
        <v>73</v>
      </c>
    </row>
    <row r="27" spans="1:7" x14ac:dyDescent="0.35">
      <c r="B27" s="82" t="s">
        <v>119</v>
      </c>
      <c r="C27" s="82" t="s">
        <v>49</v>
      </c>
      <c r="D27" s="84">
        <v>17</v>
      </c>
      <c r="E27" s="82" t="s">
        <v>120</v>
      </c>
      <c r="F27" s="82" t="s">
        <v>88</v>
      </c>
      <c r="G27" s="82">
        <v>35.799999999999997</v>
      </c>
    </row>
    <row r="28" spans="1:7" x14ac:dyDescent="0.35">
      <c r="B28" s="82" t="s">
        <v>121</v>
      </c>
      <c r="C28" s="82" t="s">
        <v>49</v>
      </c>
      <c r="D28" s="84">
        <v>42</v>
      </c>
      <c r="E28" s="82" t="s">
        <v>122</v>
      </c>
      <c r="F28" s="82" t="s">
        <v>83</v>
      </c>
      <c r="G28" s="82">
        <v>0</v>
      </c>
    </row>
    <row r="29" spans="1:7" x14ac:dyDescent="0.35">
      <c r="B29" s="82" t="s">
        <v>123</v>
      </c>
      <c r="C29" s="82" t="s">
        <v>49</v>
      </c>
      <c r="D29" s="84">
        <v>36</v>
      </c>
      <c r="E29" s="82" t="s">
        <v>124</v>
      </c>
      <c r="F29" s="82" t="s">
        <v>83</v>
      </c>
      <c r="G29" s="82">
        <v>0</v>
      </c>
    </row>
    <row r="30" spans="1:7" x14ac:dyDescent="0.35">
      <c r="B30" s="82" t="s">
        <v>117</v>
      </c>
      <c r="C30" s="82" t="s">
        <v>4</v>
      </c>
      <c r="D30" s="84">
        <v>3</v>
      </c>
      <c r="E30" s="82" t="s">
        <v>125</v>
      </c>
      <c r="F30" s="82" t="s">
        <v>88</v>
      </c>
      <c r="G30" s="84">
        <v>3</v>
      </c>
    </row>
    <row r="31" spans="1:7" ht="15" thickBot="1" x14ac:dyDescent="0.4">
      <c r="B31" s="79" t="s">
        <v>118</v>
      </c>
      <c r="C31" s="79" t="s">
        <v>5</v>
      </c>
      <c r="D31" s="83">
        <v>1</v>
      </c>
      <c r="E31" s="79" t="s">
        <v>126</v>
      </c>
      <c r="F31" s="79" t="s">
        <v>88</v>
      </c>
      <c r="G31" s="83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13675-8542-4B5D-A460-58EA5657B24B}">
  <dimension ref="A1:M17"/>
  <sheetViews>
    <sheetView showGridLines="0" workbookViewId="0">
      <selection activeCell="F16" sqref="F16"/>
    </sheetView>
  </sheetViews>
  <sheetFormatPr baseColWidth="10" defaultRowHeight="14.5" x14ac:dyDescent="0.35"/>
  <cols>
    <col min="1" max="1" width="2.1796875" customWidth="1"/>
    <col min="2" max="2" width="5.90625" bestFit="1" customWidth="1"/>
    <col min="3" max="3" width="7.90625" bestFit="1" customWidth="1"/>
    <col min="4" max="4" width="5.453125" bestFit="1" customWidth="1"/>
    <col min="5" max="5" width="11.81640625" bestFit="1" customWidth="1"/>
    <col min="6" max="6" width="12.26953125" bestFit="1" customWidth="1"/>
    <col min="7" max="7" width="11.81640625" bestFit="1" customWidth="1"/>
    <col min="8" max="8" width="10.08984375" bestFit="1" customWidth="1"/>
  </cols>
  <sheetData>
    <row r="1" spans="1:13" x14ac:dyDescent="0.35">
      <c r="A1" s="78" t="s">
        <v>91</v>
      </c>
    </row>
    <row r="2" spans="1:13" x14ac:dyDescent="0.35">
      <c r="A2" s="78" t="s">
        <v>113</v>
      </c>
    </row>
    <row r="3" spans="1:13" x14ac:dyDescent="0.35">
      <c r="A3" s="78" t="s">
        <v>114</v>
      </c>
    </row>
    <row r="6" spans="1:13" ht="15" thickBot="1" x14ac:dyDescent="0.4">
      <c r="A6" t="s">
        <v>67</v>
      </c>
    </row>
    <row r="7" spans="1:13" x14ac:dyDescent="0.35">
      <c r="B7" s="85"/>
      <c r="C7" s="85"/>
      <c r="D7" s="85" t="s">
        <v>93</v>
      </c>
      <c r="E7" s="85" t="s">
        <v>95</v>
      </c>
      <c r="F7" s="85" t="s">
        <v>97</v>
      </c>
      <c r="G7" s="85" t="s">
        <v>99</v>
      </c>
      <c r="H7" s="85" t="s">
        <v>99</v>
      </c>
    </row>
    <row r="8" spans="1:13" ht="15" thickBot="1" x14ac:dyDescent="0.4">
      <c r="B8" s="86" t="s">
        <v>63</v>
      </c>
      <c r="C8" s="86" t="s">
        <v>64</v>
      </c>
      <c r="D8" s="86" t="s">
        <v>94</v>
      </c>
      <c r="E8" s="86" t="s">
        <v>96</v>
      </c>
      <c r="F8" s="86" t="s">
        <v>98</v>
      </c>
      <c r="G8" s="86" t="s">
        <v>100</v>
      </c>
      <c r="H8" s="86" t="s">
        <v>101</v>
      </c>
      <c r="K8" s="88" t="s">
        <v>48</v>
      </c>
    </row>
    <row r="9" spans="1:13" x14ac:dyDescent="0.35">
      <c r="B9" s="82" t="s">
        <v>117</v>
      </c>
      <c r="C9" s="82" t="s">
        <v>4</v>
      </c>
      <c r="D9" s="82">
        <v>3</v>
      </c>
      <c r="E9" s="82">
        <v>0</v>
      </c>
      <c r="F9" s="82">
        <v>4</v>
      </c>
      <c r="G9" s="82">
        <v>2</v>
      </c>
      <c r="H9" s="82">
        <v>1</v>
      </c>
      <c r="J9" t="s">
        <v>127</v>
      </c>
      <c r="K9">
        <v>4</v>
      </c>
      <c r="L9">
        <f>+K9-H9</f>
        <v>3</v>
      </c>
      <c r="M9">
        <f>+K9+G9</f>
        <v>6</v>
      </c>
    </row>
    <row r="10" spans="1:13" ht="15" thickBot="1" x14ac:dyDescent="0.4">
      <c r="B10" s="79" t="s">
        <v>118</v>
      </c>
      <c r="C10" s="79" t="s">
        <v>5</v>
      </c>
      <c r="D10" s="79">
        <v>1</v>
      </c>
      <c r="E10" s="79">
        <v>0</v>
      </c>
      <c r="F10" s="79">
        <v>3</v>
      </c>
      <c r="G10" s="79">
        <v>1</v>
      </c>
      <c r="H10" s="79">
        <v>1</v>
      </c>
      <c r="J10" t="s">
        <v>128</v>
      </c>
      <c r="K10">
        <v>3</v>
      </c>
      <c r="L10">
        <f>+K10-H10</f>
        <v>2</v>
      </c>
      <c r="M10">
        <f>+K10+G10</f>
        <v>4</v>
      </c>
    </row>
    <row r="12" spans="1:13" ht="15" thickBot="1" x14ac:dyDescent="0.4">
      <c r="A12" t="s">
        <v>69</v>
      </c>
    </row>
    <row r="13" spans="1:13" x14ac:dyDescent="0.35">
      <c r="B13" s="85"/>
      <c r="C13" s="85"/>
      <c r="D13" s="85" t="s">
        <v>93</v>
      </c>
      <c r="E13" s="85" t="s">
        <v>102</v>
      </c>
      <c r="F13" s="85" t="s">
        <v>104</v>
      </c>
      <c r="G13" s="85" t="s">
        <v>99</v>
      </c>
      <c r="H13" s="85" t="s">
        <v>99</v>
      </c>
    </row>
    <row r="14" spans="1:13" ht="15" thickBot="1" x14ac:dyDescent="0.4">
      <c r="B14" s="86" t="s">
        <v>63</v>
      </c>
      <c r="C14" s="86" t="s">
        <v>64</v>
      </c>
      <c r="D14" s="86" t="s">
        <v>94</v>
      </c>
      <c r="E14" s="86" t="s">
        <v>103</v>
      </c>
      <c r="F14" s="86" t="s">
        <v>105</v>
      </c>
      <c r="G14" s="86" t="s">
        <v>100</v>
      </c>
      <c r="H14" s="86" t="s">
        <v>101</v>
      </c>
    </row>
    <row r="15" spans="1:13" x14ac:dyDescent="0.35">
      <c r="B15" s="82" t="s">
        <v>119</v>
      </c>
      <c r="C15" s="82" t="s">
        <v>49</v>
      </c>
      <c r="D15" s="82">
        <v>17</v>
      </c>
      <c r="E15" s="82">
        <v>0</v>
      </c>
      <c r="F15" s="82">
        <v>52.8</v>
      </c>
      <c r="G15" s="82">
        <v>1E+30</v>
      </c>
      <c r="H15" s="82">
        <v>35.799999999999997</v>
      </c>
      <c r="I15">
        <f>+F15-H15</f>
        <v>17</v>
      </c>
    </row>
    <row r="16" spans="1:13" x14ac:dyDescent="0.35">
      <c r="B16" s="82" t="s">
        <v>121</v>
      </c>
      <c r="C16" s="82" t="s">
        <v>49</v>
      </c>
      <c r="D16" s="82">
        <v>42</v>
      </c>
      <c r="E16" s="82">
        <v>0.16666666666666666</v>
      </c>
      <c r="F16" s="82">
        <v>42</v>
      </c>
      <c r="G16" s="82">
        <v>6</v>
      </c>
      <c r="H16" s="82">
        <v>18</v>
      </c>
      <c r="K16">
        <f>+F16-H16</f>
        <v>24</v>
      </c>
      <c r="L16">
        <f>+F16+G16</f>
        <v>48</v>
      </c>
    </row>
    <row r="17" spans="2:12" ht="15" thickBot="1" x14ac:dyDescent="0.4">
      <c r="B17" s="79" t="s">
        <v>123</v>
      </c>
      <c r="C17" s="79" t="s">
        <v>49</v>
      </c>
      <c r="D17" s="79">
        <v>36</v>
      </c>
      <c r="E17" s="79">
        <v>0.22222222222222221</v>
      </c>
      <c r="F17" s="79">
        <v>36</v>
      </c>
      <c r="G17" s="79">
        <v>24.784615384615382</v>
      </c>
      <c r="H17" s="79">
        <v>4.5</v>
      </c>
      <c r="K17">
        <f>+F17-H17</f>
        <v>31.5</v>
      </c>
      <c r="L17">
        <f>+F17+G17</f>
        <v>60.784615384615378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5550A-8A3C-4D00-901F-4D903F5920F6}">
  <dimension ref="A1:J14"/>
  <sheetViews>
    <sheetView showGridLines="0" workbookViewId="0">
      <selection activeCell="G13" sqref="G13:G14"/>
    </sheetView>
  </sheetViews>
  <sheetFormatPr baseColWidth="10" defaultRowHeight="14.5" x14ac:dyDescent="0.35"/>
  <cols>
    <col min="1" max="1" width="2.1796875" customWidth="1"/>
    <col min="2" max="2" width="5.7265625" bestFit="1" customWidth="1"/>
    <col min="3" max="3" width="8" bestFit="1" customWidth="1"/>
    <col min="4" max="4" width="5.453125" bestFit="1" customWidth="1"/>
    <col min="5" max="5" width="2.1796875" customWidth="1"/>
    <col min="6" max="6" width="7.36328125" bestFit="1" customWidth="1"/>
    <col min="7" max="7" width="9.36328125" bestFit="1" customWidth="1"/>
    <col min="8" max="8" width="2.1796875" customWidth="1"/>
    <col min="9" max="9" width="8.1796875" bestFit="1" customWidth="1"/>
    <col min="10" max="10" width="9.36328125" bestFit="1" customWidth="1"/>
  </cols>
  <sheetData>
    <row r="1" spans="1:10" x14ac:dyDescent="0.35">
      <c r="A1" s="78" t="s">
        <v>106</v>
      </c>
    </row>
    <row r="2" spans="1:10" x14ac:dyDescent="0.35">
      <c r="A2" s="78" t="s">
        <v>113</v>
      </c>
    </row>
    <row r="3" spans="1:10" x14ac:dyDescent="0.35">
      <c r="A3" s="78" t="s">
        <v>114</v>
      </c>
    </row>
    <row r="5" spans="1:10" ht="15" thickBot="1" x14ac:dyDescent="0.4"/>
    <row r="6" spans="1:10" x14ac:dyDescent="0.35">
      <c r="B6" s="85"/>
      <c r="C6" s="85" t="s">
        <v>97</v>
      </c>
      <c r="D6" s="85"/>
    </row>
    <row r="7" spans="1:10" ht="15" thickBot="1" x14ac:dyDescent="0.4">
      <c r="B7" s="86" t="s">
        <v>63</v>
      </c>
      <c r="C7" s="86" t="s">
        <v>64</v>
      </c>
      <c r="D7" s="86" t="s">
        <v>94</v>
      </c>
    </row>
    <row r="8" spans="1:10" ht="15" thickBot="1" x14ac:dyDescent="0.4">
      <c r="B8" s="79" t="s">
        <v>116</v>
      </c>
      <c r="C8" s="79" t="s">
        <v>75</v>
      </c>
      <c r="D8" s="83">
        <v>15</v>
      </c>
    </row>
    <row r="10" spans="1:10" ht="15" thickBot="1" x14ac:dyDescent="0.4"/>
    <row r="11" spans="1:10" x14ac:dyDescent="0.35">
      <c r="B11" s="85"/>
      <c r="C11" s="85" t="s">
        <v>107</v>
      </c>
      <c r="D11" s="85"/>
      <c r="F11" s="85" t="s">
        <v>108</v>
      </c>
      <c r="G11" s="85" t="s">
        <v>97</v>
      </c>
      <c r="I11" s="85" t="s">
        <v>111</v>
      </c>
      <c r="J11" s="85" t="s">
        <v>97</v>
      </c>
    </row>
    <row r="12" spans="1:10" ht="15" thickBot="1" x14ac:dyDescent="0.4">
      <c r="B12" s="86" t="s">
        <v>63</v>
      </c>
      <c r="C12" s="86" t="s">
        <v>64</v>
      </c>
      <c r="D12" s="86" t="s">
        <v>94</v>
      </c>
      <c r="F12" s="86" t="s">
        <v>109</v>
      </c>
      <c r="G12" s="86" t="s">
        <v>110</v>
      </c>
      <c r="I12" s="86" t="s">
        <v>109</v>
      </c>
      <c r="J12" s="86" t="s">
        <v>110</v>
      </c>
    </row>
    <row r="13" spans="1:10" x14ac:dyDescent="0.35">
      <c r="B13" s="82" t="s">
        <v>117</v>
      </c>
      <c r="C13" s="82" t="s">
        <v>4</v>
      </c>
      <c r="D13" s="84">
        <v>3</v>
      </c>
      <c r="F13" s="84">
        <v>0</v>
      </c>
      <c r="G13" s="84">
        <v>3</v>
      </c>
      <c r="I13" s="84">
        <v>3</v>
      </c>
      <c r="J13" s="84">
        <v>15</v>
      </c>
    </row>
    <row r="14" spans="1:10" ht="15" thickBot="1" x14ac:dyDescent="0.4">
      <c r="B14" s="79" t="s">
        <v>118</v>
      </c>
      <c r="C14" s="79" t="s">
        <v>5</v>
      </c>
      <c r="D14" s="83">
        <v>1</v>
      </c>
      <c r="F14" s="83">
        <v>0</v>
      </c>
      <c r="G14" s="83">
        <v>12</v>
      </c>
      <c r="I14" s="83">
        <v>1</v>
      </c>
      <c r="J14" s="83">
        <v>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D4955-A8E3-4AEA-A2B3-E0B339B7477F}">
  <dimension ref="B1:S42"/>
  <sheetViews>
    <sheetView showGridLines="0" tabSelected="1" workbookViewId="0">
      <selection activeCell="G9" sqref="G9"/>
    </sheetView>
  </sheetViews>
  <sheetFormatPr baseColWidth="10" defaultRowHeight="14.5" x14ac:dyDescent="0.35"/>
  <cols>
    <col min="2" max="2" width="5.453125" bestFit="1" customWidth="1"/>
    <col min="3" max="3" width="6.54296875" bestFit="1" customWidth="1"/>
    <col min="4" max="4" width="4.81640625" bestFit="1" customWidth="1"/>
    <col min="9" max="9" width="8.26953125" bestFit="1" customWidth="1"/>
    <col min="10" max="10" width="2.81640625" bestFit="1" customWidth="1"/>
  </cols>
  <sheetData>
    <row r="1" spans="2:19" x14ac:dyDescent="0.35">
      <c r="H1" s="67" t="s">
        <v>0</v>
      </c>
    </row>
    <row r="2" spans="2:19" ht="15" thickBot="1" x14ac:dyDescent="0.4">
      <c r="I2" s="2" t="s">
        <v>1</v>
      </c>
      <c r="J2" s="3">
        <v>4</v>
      </c>
      <c r="K2" s="24">
        <v>3</v>
      </c>
      <c r="L2" s="3">
        <v>0</v>
      </c>
      <c r="M2" s="3">
        <v>0</v>
      </c>
      <c r="N2" s="3">
        <v>0</v>
      </c>
      <c r="S2" t="s">
        <v>2</v>
      </c>
    </row>
    <row r="3" spans="2:19" ht="15" thickBot="1" x14ac:dyDescent="0.4">
      <c r="I3" s="2" t="s">
        <v>3</v>
      </c>
      <c r="J3" s="4" t="s">
        <v>4</v>
      </c>
      <c r="K3" s="24" t="s">
        <v>5</v>
      </c>
      <c r="L3" s="4" t="s">
        <v>6</v>
      </c>
      <c r="M3" s="4" t="s">
        <v>7</v>
      </c>
      <c r="N3" s="4" t="s">
        <v>8</v>
      </c>
      <c r="P3" s="12" t="s">
        <v>9</v>
      </c>
      <c r="Q3" s="13" t="s">
        <v>10</v>
      </c>
      <c r="R3" s="14" t="s">
        <v>11</v>
      </c>
      <c r="S3" s="11" t="s">
        <v>12</v>
      </c>
    </row>
    <row r="4" spans="2:19" x14ac:dyDescent="0.35">
      <c r="C4" s="76" t="s">
        <v>4</v>
      </c>
      <c r="D4" s="76" t="s">
        <v>5</v>
      </c>
      <c r="J4" s="47">
        <v>3</v>
      </c>
      <c r="K4" s="24">
        <v>8</v>
      </c>
      <c r="L4" s="3">
        <v>1</v>
      </c>
      <c r="M4" s="3">
        <v>0</v>
      </c>
      <c r="N4" s="3">
        <v>0</v>
      </c>
      <c r="P4" s="15">
        <v>52.8</v>
      </c>
      <c r="Q4" s="23">
        <v>0</v>
      </c>
      <c r="R4" s="16" t="s">
        <v>6</v>
      </c>
      <c r="S4">
        <f>+P4/J4</f>
        <v>17.599999999999998</v>
      </c>
    </row>
    <row r="5" spans="2:19" ht="15" thickBot="1" x14ac:dyDescent="0.4">
      <c r="C5" s="77">
        <v>2.833333333333333</v>
      </c>
      <c r="D5" s="77">
        <v>1.1666666666666665</v>
      </c>
      <c r="J5" s="47">
        <v>12</v>
      </c>
      <c r="K5" s="47">
        <v>6</v>
      </c>
      <c r="L5" s="47">
        <v>0</v>
      </c>
      <c r="M5" s="47">
        <v>1</v>
      </c>
      <c r="N5" s="47">
        <v>0</v>
      </c>
      <c r="O5" s="65"/>
      <c r="P5" s="66">
        <v>42</v>
      </c>
      <c r="Q5" s="48">
        <v>0</v>
      </c>
      <c r="R5" s="49" t="s">
        <v>7</v>
      </c>
      <c r="S5" s="65">
        <f t="shared" ref="S5:S6" si="0">+P5/J5</f>
        <v>3.5</v>
      </c>
    </row>
    <row r="6" spans="2:19" ht="15" thickBot="1" x14ac:dyDescent="0.4">
      <c r="B6" t="s">
        <v>48</v>
      </c>
      <c r="C6">
        <v>4</v>
      </c>
      <c r="D6">
        <v>3</v>
      </c>
      <c r="J6" s="47">
        <v>9</v>
      </c>
      <c r="K6" s="24">
        <v>9</v>
      </c>
      <c r="L6" s="3">
        <v>0</v>
      </c>
      <c r="M6" s="3">
        <v>0</v>
      </c>
      <c r="N6" s="3">
        <v>1</v>
      </c>
      <c r="P6" s="20">
        <v>36</v>
      </c>
      <c r="Q6" s="21">
        <v>0</v>
      </c>
      <c r="R6" s="22" t="s">
        <v>8</v>
      </c>
      <c r="S6">
        <f t="shared" si="0"/>
        <v>4</v>
      </c>
    </row>
    <row r="7" spans="2:19" x14ac:dyDescent="0.35">
      <c r="B7" t="s">
        <v>49</v>
      </c>
      <c r="C7" s="9">
        <f>+C5*C6+D6*D5</f>
        <v>14.833333333333332</v>
      </c>
      <c r="E7">
        <f>15-0.16</f>
        <v>14.84</v>
      </c>
      <c r="J7" s="65"/>
      <c r="K7" s="8"/>
      <c r="P7" s="8" t="s">
        <v>17</v>
      </c>
      <c r="Q7" s="8">
        <f>+P4*Q4+P5*Q5+P6*Q6</f>
        <v>0</v>
      </c>
      <c r="S7" t="s">
        <v>18</v>
      </c>
    </row>
    <row r="8" spans="2:19" x14ac:dyDescent="0.35">
      <c r="I8" t="s">
        <v>19</v>
      </c>
      <c r="J8" s="65">
        <f>+J4*$Q$4+J5*$Q$5+J6*$Q$6</f>
        <v>0</v>
      </c>
      <c r="K8">
        <f t="shared" ref="K8:N8" si="1">+K4*$Q$4+K5*$Q$5+K6*$Q$6</f>
        <v>0</v>
      </c>
      <c r="L8">
        <f t="shared" si="1"/>
        <v>0</v>
      </c>
      <c r="M8">
        <f t="shared" si="1"/>
        <v>0</v>
      </c>
      <c r="N8">
        <f t="shared" si="1"/>
        <v>0</v>
      </c>
      <c r="S8" t="s">
        <v>20</v>
      </c>
    </row>
    <row r="9" spans="2:19" x14ac:dyDescent="0.35">
      <c r="I9" t="s">
        <v>1</v>
      </c>
      <c r="J9" s="47">
        <v>4</v>
      </c>
      <c r="K9" s="24">
        <v>3</v>
      </c>
      <c r="L9" s="3">
        <v>0</v>
      </c>
      <c r="M9" s="3">
        <v>0</v>
      </c>
      <c r="N9" s="3">
        <v>0</v>
      </c>
      <c r="S9" t="s">
        <v>36</v>
      </c>
    </row>
    <row r="10" spans="2:19" x14ac:dyDescent="0.35">
      <c r="B10">
        <f>3*C5+8*D5</f>
        <v>17.833333333333332</v>
      </c>
      <c r="C10" t="s">
        <v>112</v>
      </c>
      <c r="D10">
        <v>52.8</v>
      </c>
      <c r="I10" t="s">
        <v>23</v>
      </c>
      <c r="J10" s="65">
        <f>+J8-J9</f>
        <v>-4</v>
      </c>
      <c r="K10" s="8">
        <f t="shared" ref="K10:N10" si="2">+K8-K9</f>
        <v>-3</v>
      </c>
      <c r="L10" s="8">
        <f t="shared" si="2"/>
        <v>0</v>
      </c>
      <c r="M10" s="8">
        <f t="shared" si="2"/>
        <v>0</v>
      </c>
      <c r="N10" s="8">
        <f t="shared" si="2"/>
        <v>0</v>
      </c>
      <c r="S10" t="s">
        <v>37</v>
      </c>
    </row>
    <row r="11" spans="2:19" ht="15" thickBot="1" x14ac:dyDescent="0.4">
      <c r="B11">
        <f>12*C5+D5*6</f>
        <v>41</v>
      </c>
      <c r="C11" t="s">
        <v>112</v>
      </c>
      <c r="D11">
        <v>41</v>
      </c>
      <c r="J11" s="57"/>
      <c r="K11" s="57"/>
      <c r="L11" s="57"/>
      <c r="M11" s="57"/>
      <c r="N11" s="57"/>
      <c r="O11" s="57"/>
    </row>
    <row r="12" spans="2:19" x14ac:dyDescent="0.35">
      <c r="B12">
        <f>9*C5+9*D5</f>
        <v>35.999999999999993</v>
      </c>
      <c r="C12" t="s">
        <v>112</v>
      </c>
      <c r="D12">
        <v>36</v>
      </c>
      <c r="H12" t="s">
        <v>27</v>
      </c>
      <c r="I12" s="2" t="s">
        <v>3</v>
      </c>
      <c r="J12" s="4" t="s">
        <v>4</v>
      </c>
      <c r="K12" s="24" t="s">
        <v>5</v>
      </c>
      <c r="L12" s="4" t="s">
        <v>6</v>
      </c>
      <c r="M12" s="4" t="s">
        <v>7</v>
      </c>
      <c r="N12" s="4" t="s">
        <v>8</v>
      </c>
      <c r="P12" s="12" t="s">
        <v>9</v>
      </c>
      <c r="S12" t="s">
        <v>38</v>
      </c>
    </row>
    <row r="13" spans="2:19" x14ac:dyDescent="0.35">
      <c r="J13" s="47">
        <v>3</v>
      </c>
      <c r="K13" s="24">
        <v>8</v>
      </c>
      <c r="L13" s="3">
        <v>1</v>
      </c>
      <c r="M13" s="3">
        <v>0</v>
      </c>
      <c r="N13" s="3">
        <v>0</v>
      </c>
      <c r="P13" s="15">
        <v>52.8</v>
      </c>
    </row>
    <row r="14" spans="2:19" x14ac:dyDescent="0.35">
      <c r="J14" s="47">
        <f>+J5/12</f>
        <v>1</v>
      </c>
      <c r="K14" s="47">
        <f t="shared" ref="K14:P14" si="3">+K5/12</f>
        <v>0.5</v>
      </c>
      <c r="L14" s="47">
        <f t="shared" si="3"/>
        <v>0</v>
      </c>
      <c r="M14" s="47">
        <f t="shared" si="3"/>
        <v>8.3333333333333329E-2</v>
      </c>
      <c r="N14" s="47">
        <f t="shared" si="3"/>
        <v>0</v>
      </c>
      <c r="O14" s="47">
        <f t="shared" si="3"/>
        <v>0</v>
      </c>
      <c r="P14" s="47">
        <f t="shared" si="3"/>
        <v>3.5</v>
      </c>
    </row>
    <row r="15" spans="2:19" ht="15" thickBot="1" x14ac:dyDescent="0.4">
      <c r="J15" s="47">
        <v>9</v>
      </c>
      <c r="K15" s="24">
        <v>9</v>
      </c>
      <c r="L15" s="3">
        <v>0</v>
      </c>
      <c r="M15" s="3">
        <v>0</v>
      </c>
      <c r="N15" s="3">
        <v>1</v>
      </c>
      <c r="P15" s="20">
        <v>36</v>
      </c>
    </row>
    <row r="17" spans="8:19" ht="15" thickBot="1" x14ac:dyDescent="0.4">
      <c r="I17" s="2" t="s">
        <v>1</v>
      </c>
      <c r="J17" s="3">
        <v>4</v>
      </c>
      <c r="K17" s="5">
        <v>3</v>
      </c>
      <c r="L17" s="3">
        <v>0</v>
      </c>
      <c r="M17" s="3">
        <v>0</v>
      </c>
      <c r="N17" s="3">
        <v>0</v>
      </c>
      <c r="S17" t="s">
        <v>2</v>
      </c>
    </row>
    <row r="18" spans="8:19" x14ac:dyDescent="0.35">
      <c r="I18" s="2" t="s">
        <v>3</v>
      </c>
      <c r="J18" s="4" t="s">
        <v>4</v>
      </c>
      <c r="K18" s="5" t="s">
        <v>5</v>
      </c>
      <c r="L18" s="4" t="s">
        <v>6</v>
      </c>
      <c r="M18" s="4" t="s">
        <v>7</v>
      </c>
      <c r="N18" s="4" t="s">
        <v>8</v>
      </c>
      <c r="P18" s="12" t="s">
        <v>9</v>
      </c>
      <c r="Q18" s="13" t="s">
        <v>10</v>
      </c>
      <c r="R18" s="14" t="s">
        <v>11</v>
      </c>
      <c r="S18" s="11" t="s">
        <v>12</v>
      </c>
    </row>
    <row r="19" spans="8:19" x14ac:dyDescent="0.35">
      <c r="J19" s="72">
        <f>+J13-$J13*J$14</f>
        <v>0</v>
      </c>
      <c r="K19" s="5">
        <f>+K13-$J13*K$14</f>
        <v>6.5</v>
      </c>
      <c r="L19" s="72">
        <f t="shared" ref="L19:P19" si="4">+L13-$J13*L$14</f>
        <v>1</v>
      </c>
      <c r="M19" s="72">
        <f t="shared" si="4"/>
        <v>-0.25</v>
      </c>
      <c r="N19" s="72">
        <f t="shared" si="4"/>
        <v>0</v>
      </c>
      <c r="O19" s="72">
        <f t="shared" si="4"/>
        <v>0</v>
      </c>
      <c r="P19" s="72">
        <f t="shared" si="4"/>
        <v>42.3</v>
      </c>
      <c r="Q19" s="23">
        <v>0</v>
      </c>
      <c r="R19" s="69" t="s">
        <v>6</v>
      </c>
      <c r="S19" s="57">
        <f>+P19/K19</f>
        <v>6.5076923076923077</v>
      </c>
    </row>
    <row r="20" spans="8:19" x14ac:dyDescent="0.35">
      <c r="J20" s="72">
        <v>1</v>
      </c>
      <c r="K20" s="5">
        <v>0.5</v>
      </c>
      <c r="L20" s="72">
        <v>0</v>
      </c>
      <c r="M20" s="72">
        <v>8.3333333333333329E-2</v>
      </c>
      <c r="N20" s="72">
        <v>0</v>
      </c>
      <c r="O20" s="72">
        <v>0</v>
      </c>
      <c r="P20" s="72">
        <v>3.5</v>
      </c>
      <c r="Q20" s="23">
        <v>4</v>
      </c>
      <c r="R20" s="69" t="s">
        <v>4</v>
      </c>
      <c r="S20" s="57">
        <f t="shared" ref="S20:S21" si="5">+P20/K20</f>
        <v>7</v>
      </c>
    </row>
    <row r="21" spans="8:19" ht="15" thickBot="1" x14ac:dyDescent="0.4">
      <c r="J21" s="5">
        <f t="shared" ref="J21" si="6">+J15-$J15*J$14</f>
        <v>0</v>
      </c>
      <c r="K21" s="5">
        <f t="shared" ref="K21:P21" si="7">+K15-$J15*K$14</f>
        <v>4.5</v>
      </c>
      <c r="L21" s="5">
        <f t="shared" si="7"/>
        <v>0</v>
      </c>
      <c r="M21" s="5">
        <f t="shared" si="7"/>
        <v>-0.75</v>
      </c>
      <c r="N21" s="5">
        <f t="shared" si="7"/>
        <v>1</v>
      </c>
      <c r="O21" s="5">
        <f t="shared" si="7"/>
        <v>0</v>
      </c>
      <c r="P21" s="5">
        <f t="shared" si="7"/>
        <v>4.5</v>
      </c>
      <c r="Q21" s="74">
        <v>0</v>
      </c>
      <c r="R21" s="75" t="s">
        <v>8</v>
      </c>
      <c r="S21" s="9">
        <f t="shared" si="5"/>
        <v>1</v>
      </c>
    </row>
    <row r="22" spans="8:19" ht="15" thickBot="1" x14ac:dyDescent="0.4">
      <c r="J22" s="57"/>
      <c r="K22" s="9"/>
      <c r="L22" s="57"/>
      <c r="M22" s="57"/>
      <c r="N22" s="57"/>
      <c r="O22" s="57"/>
      <c r="P22" s="57" t="s">
        <v>17</v>
      </c>
      <c r="Q22" s="57">
        <f>+P19*Q19+P20*Q20+P21*Q21</f>
        <v>14</v>
      </c>
      <c r="R22" s="57"/>
      <c r="S22" s="57" t="s">
        <v>40</v>
      </c>
    </row>
    <row r="23" spans="8:19" x14ac:dyDescent="0.35">
      <c r="I23" s="26" t="s">
        <v>19</v>
      </c>
      <c r="J23" s="71">
        <f>+J19*$Q$19+J20*$Q$20+J21*$Q$21</f>
        <v>4</v>
      </c>
      <c r="K23" s="73">
        <f t="shared" ref="K23:N23" si="8">+K19*$Q$19+K20*$Q$20+K21*$Q$21</f>
        <v>2</v>
      </c>
      <c r="L23" s="71">
        <f t="shared" si="8"/>
        <v>0</v>
      </c>
      <c r="M23" s="71">
        <f t="shared" si="8"/>
        <v>0.33333333333333331</v>
      </c>
      <c r="N23" s="59">
        <f t="shared" si="8"/>
        <v>0</v>
      </c>
      <c r="O23" s="57"/>
      <c r="P23" s="57"/>
      <c r="Q23" s="57"/>
      <c r="R23" s="57"/>
      <c r="S23" s="57" t="s">
        <v>20</v>
      </c>
    </row>
    <row r="24" spans="8:19" x14ac:dyDescent="0.35">
      <c r="I24" s="15" t="s">
        <v>1</v>
      </c>
      <c r="J24" s="53">
        <v>4</v>
      </c>
      <c r="K24" s="5">
        <v>3</v>
      </c>
      <c r="L24" s="53">
        <v>0</v>
      </c>
      <c r="M24" s="53">
        <v>0</v>
      </c>
      <c r="N24" s="61">
        <v>0</v>
      </c>
      <c r="O24" s="57"/>
      <c r="P24" s="57"/>
      <c r="Q24" s="57"/>
      <c r="R24" s="57"/>
      <c r="S24" s="57" t="s">
        <v>41</v>
      </c>
    </row>
    <row r="25" spans="8:19" ht="15" thickBot="1" x14ac:dyDescent="0.4">
      <c r="I25" s="20" t="s">
        <v>23</v>
      </c>
      <c r="J25" s="70">
        <f>+J23-J24</f>
        <v>0</v>
      </c>
      <c r="K25" s="74">
        <f t="shared" ref="K25" si="9">+K23-K24</f>
        <v>-1</v>
      </c>
      <c r="L25" s="70">
        <f t="shared" ref="L25" si="10">+L23-L24</f>
        <v>0</v>
      </c>
      <c r="M25" s="70">
        <f t="shared" ref="M25" si="11">+M23-M24</f>
        <v>0.33333333333333331</v>
      </c>
      <c r="N25" s="64">
        <f t="shared" ref="N25" si="12">+N23-N24</f>
        <v>0</v>
      </c>
      <c r="O25" s="57"/>
      <c r="P25" s="57"/>
      <c r="Q25" s="57"/>
      <c r="R25" s="57"/>
      <c r="S25" s="57" t="s">
        <v>30</v>
      </c>
    </row>
    <row r="26" spans="8:19" x14ac:dyDescent="0.35">
      <c r="S26" s="23" t="s">
        <v>42</v>
      </c>
    </row>
    <row r="27" spans="8:19" ht="15" thickBot="1" x14ac:dyDescent="0.4">
      <c r="H27" t="s">
        <v>27</v>
      </c>
      <c r="I27" s="2" t="s">
        <v>1</v>
      </c>
      <c r="J27" s="3">
        <v>4</v>
      </c>
      <c r="K27" s="5">
        <v>3</v>
      </c>
      <c r="L27" s="3">
        <v>0</v>
      </c>
      <c r="M27" s="3">
        <v>0</v>
      </c>
      <c r="N27" s="3">
        <v>0</v>
      </c>
    </row>
    <row r="28" spans="8:19" x14ac:dyDescent="0.35">
      <c r="I28" s="2" t="s">
        <v>3</v>
      </c>
      <c r="J28" s="4" t="s">
        <v>4</v>
      </c>
      <c r="K28" s="5" t="s">
        <v>5</v>
      </c>
      <c r="L28" s="4" t="s">
        <v>6</v>
      </c>
      <c r="M28" s="4" t="s">
        <v>7</v>
      </c>
      <c r="N28" s="4" t="s">
        <v>8</v>
      </c>
      <c r="P28" s="12" t="s">
        <v>9</v>
      </c>
    </row>
    <row r="29" spans="8:19" x14ac:dyDescent="0.35">
      <c r="J29" s="72">
        <v>0</v>
      </c>
      <c r="K29" s="5">
        <v>6.5</v>
      </c>
      <c r="L29" s="72">
        <v>1</v>
      </c>
      <c r="M29" s="72">
        <v>-0.25</v>
      </c>
      <c r="N29" s="72">
        <v>0</v>
      </c>
      <c r="O29" s="72">
        <v>0</v>
      </c>
      <c r="P29" s="72">
        <v>42.3</v>
      </c>
    </row>
    <row r="30" spans="8:19" x14ac:dyDescent="0.35">
      <c r="J30" s="72">
        <v>1</v>
      </c>
      <c r="K30" s="5">
        <v>0.5</v>
      </c>
      <c r="L30" s="72">
        <v>0</v>
      </c>
      <c r="M30" s="72">
        <v>8.3333333333333329E-2</v>
      </c>
      <c r="N30" s="72">
        <v>0</v>
      </c>
      <c r="O30" s="72">
        <v>0</v>
      </c>
      <c r="P30" s="72">
        <v>3.5</v>
      </c>
    </row>
    <row r="31" spans="8:19" x14ac:dyDescent="0.35">
      <c r="J31" s="5">
        <f>+J21/4.5</f>
        <v>0</v>
      </c>
      <c r="K31" s="5">
        <f t="shared" ref="K31:O31" si="13">+K21/4.5</f>
        <v>1</v>
      </c>
      <c r="L31" s="5">
        <f t="shared" si="13"/>
        <v>0</v>
      </c>
      <c r="M31" s="5">
        <f t="shared" si="13"/>
        <v>-0.16666666666666666</v>
      </c>
      <c r="N31" s="5">
        <f t="shared" si="13"/>
        <v>0.22222222222222221</v>
      </c>
      <c r="O31" s="5">
        <f t="shared" si="13"/>
        <v>0</v>
      </c>
      <c r="P31" s="5">
        <f>+P21/4.5</f>
        <v>1</v>
      </c>
    </row>
    <row r="33" spans="8:19" ht="15" thickBot="1" x14ac:dyDescent="0.4">
      <c r="H33" s="9" t="s">
        <v>39</v>
      </c>
      <c r="I33" s="2" t="s">
        <v>1</v>
      </c>
      <c r="J33" s="3">
        <v>4</v>
      </c>
      <c r="K33" s="5">
        <v>3</v>
      </c>
      <c r="L33" s="3">
        <v>0</v>
      </c>
      <c r="M33" s="3">
        <v>0</v>
      </c>
      <c r="N33" s="3">
        <v>0</v>
      </c>
      <c r="S33" t="s">
        <v>2</v>
      </c>
    </row>
    <row r="34" spans="8:19" x14ac:dyDescent="0.35">
      <c r="I34" s="2" t="s">
        <v>3</v>
      </c>
      <c r="J34" s="4" t="s">
        <v>4</v>
      </c>
      <c r="K34" s="5" t="s">
        <v>5</v>
      </c>
      <c r="L34" s="4" t="s">
        <v>6</v>
      </c>
      <c r="M34" s="4" t="s">
        <v>7</v>
      </c>
      <c r="N34" s="4" t="s">
        <v>8</v>
      </c>
      <c r="P34" s="12" t="s">
        <v>9</v>
      </c>
      <c r="Q34" s="13" t="s">
        <v>10</v>
      </c>
      <c r="R34" s="14" t="s">
        <v>11</v>
      </c>
      <c r="S34" s="11" t="s">
        <v>12</v>
      </c>
    </row>
    <row r="35" spans="8:19" x14ac:dyDescent="0.35">
      <c r="J35" s="72">
        <f>+J29-J$31*$K29</f>
        <v>0</v>
      </c>
      <c r="K35" s="72">
        <f t="shared" ref="K35:P35" si="14">+K29-K$31*$K29</f>
        <v>0</v>
      </c>
      <c r="L35" s="72">
        <f t="shared" si="14"/>
        <v>1</v>
      </c>
      <c r="M35" s="72">
        <f t="shared" si="14"/>
        <v>0.83333333333333326</v>
      </c>
      <c r="N35" s="72">
        <f t="shared" si="14"/>
        <v>-1.4444444444444444</v>
      </c>
      <c r="O35" s="72">
        <f t="shared" si="14"/>
        <v>0</v>
      </c>
      <c r="P35" s="72">
        <f t="shared" si="14"/>
        <v>35.799999999999997</v>
      </c>
      <c r="Q35" s="23">
        <v>0</v>
      </c>
      <c r="R35" s="69" t="s">
        <v>6</v>
      </c>
      <c r="S35" s="57" t="e">
        <f>+P35/K35</f>
        <v>#DIV/0!</v>
      </c>
    </row>
    <row r="36" spans="8:19" x14ac:dyDescent="0.35">
      <c r="J36" s="72">
        <f t="shared" ref="J36:P36" si="15">+J30-J$31*$K30</f>
        <v>1</v>
      </c>
      <c r="K36" s="72">
        <f t="shared" si="15"/>
        <v>0</v>
      </c>
      <c r="L36" s="72">
        <f t="shared" si="15"/>
        <v>0</v>
      </c>
      <c r="M36" s="72">
        <f t="shared" si="15"/>
        <v>0.16666666666666666</v>
      </c>
      <c r="N36" s="72">
        <f t="shared" si="15"/>
        <v>-0.1111111111111111</v>
      </c>
      <c r="O36" s="72">
        <f t="shared" si="15"/>
        <v>0</v>
      </c>
      <c r="P36" s="72">
        <f t="shared" si="15"/>
        <v>3</v>
      </c>
      <c r="Q36" s="23">
        <v>4</v>
      </c>
      <c r="R36" s="69" t="s">
        <v>4</v>
      </c>
      <c r="S36" s="57" t="e">
        <f t="shared" ref="S36:S37" si="16">+P36/K36</f>
        <v>#DIV/0!</v>
      </c>
    </row>
    <row r="37" spans="8:19" ht="15" thickBot="1" x14ac:dyDescent="0.4">
      <c r="J37" s="72">
        <v>0</v>
      </c>
      <c r="K37" s="72">
        <v>1</v>
      </c>
      <c r="L37" s="72">
        <v>0</v>
      </c>
      <c r="M37" s="72">
        <v>-0.16666666666666666</v>
      </c>
      <c r="N37" s="72">
        <v>0.22222222222222221</v>
      </c>
      <c r="O37" s="72">
        <v>0</v>
      </c>
      <c r="P37" s="72">
        <v>1</v>
      </c>
      <c r="Q37" s="74">
        <v>3</v>
      </c>
      <c r="R37" s="75" t="s">
        <v>5</v>
      </c>
      <c r="S37" s="9">
        <f t="shared" si="16"/>
        <v>1</v>
      </c>
    </row>
    <row r="38" spans="8:19" ht="15" thickBot="1" x14ac:dyDescent="0.4">
      <c r="J38" s="57"/>
      <c r="K38" s="9"/>
      <c r="L38" s="57"/>
      <c r="M38" s="57"/>
      <c r="N38" s="57"/>
      <c r="O38" s="57"/>
      <c r="P38" s="57" t="s">
        <v>17</v>
      </c>
      <c r="Q38" s="57">
        <f>+P35*Q35+P36*Q36+P37*Q37</f>
        <v>15</v>
      </c>
      <c r="R38" s="57"/>
      <c r="S38" s="57" t="s">
        <v>43</v>
      </c>
    </row>
    <row r="39" spans="8:19" x14ac:dyDescent="0.35">
      <c r="I39" s="26" t="s">
        <v>19</v>
      </c>
      <c r="J39" s="71">
        <f>+J35*$Q$35+J36*$Q$36+J37*$Q$37</f>
        <v>4</v>
      </c>
      <c r="K39" s="71">
        <f t="shared" ref="K39:N39" si="17">+K35*$Q$35+K36*$Q$36+K37*$Q$37</f>
        <v>3</v>
      </c>
      <c r="L39" s="71">
        <f t="shared" si="17"/>
        <v>0</v>
      </c>
      <c r="M39" s="71">
        <f t="shared" si="17"/>
        <v>0.16666666666666663</v>
      </c>
      <c r="N39" s="71">
        <f t="shared" si="17"/>
        <v>0.22222222222222221</v>
      </c>
      <c r="O39" s="57"/>
      <c r="P39" s="57"/>
      <c r="Q39" s="57"/>
      <c r="R39" s="57"/>
      <c r="S39" s="57" t="s">
        <v>44</v>
      </c>
    </row>
    <row r="40" spans="8:19" x14ac:dyDescent="0.35">
      <c r="I40" s="15" t="s">
        <v>1</v>
      </c>
      <c r="J40" s="53">
        <v>4</v>
      </c>
      <c r="K40" s="5">
        <v>3</v>
      </c>
      <c r="L40" s="53">
        <v>0</v>
      </c>
      <c r="M40" s="53">
        <v>0</v>
      </c>
      <c r="N40" s="61">
        <v>0</v>
      </c>
      <c r="O40" s="57"/>
      <c r="P40" s="57"/>
      <c r="Q40" s="57"/>
      <c r="R40" s="57"/>
      <c r="S40" s="57" t="s">
        <v>45</v>
      </c>
    </row>
    <row r="41" spans="8:19" ht="15" thickBot="1" x14ac:dyDescent="0.4">
      <c r="I41" s="20" t="s">
        <v>23</v>
      </c>
      <c r="J41" s="70">
        <f>+J39-J40</f>
        <v>0</v>
      </c>
      <c r="K41" s="74">
        <f t="shared" ref="K41" si="18">+K39-K40</f>
        <v>0</v>
      </c>
      <c r="L41" s="70">
        <f t="shared" ref="L41" si="19">+L39-L40</f>
        <v>0</v>
      </c>
      <c r="M41" s="70">
        <f t="shared" ref="M41" si="20">+M39-M40</f>
        <v>0.16666666666666663</v>
      </c>
      <c r="N41" s="64">
        <f t="shared" ref="N41" si="21">+N39-N40</f>
        <v>0.22222222222222221</v>
      </c>
      <c r="O41" s="57"/>
      <c r="P41" s="57"/>
      <c r="Q41" s="57"/>
      <c r="R41" s="57"/>
      <c r="S41" s="57" t="s">
        <v>30</v>
      </c>
    </row>
    <row r="42" spans="8:19" x14ac:dyDescent="0.35">
      <c r="S42" s="23" t="s">
        <v>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Informe de respuestas 1</vt:lpstr>
      <vt:lpstr>Informe de sensibilidad 1</vt:lpstr>
      <vt:lpstr>Informe de límites 1</vt:lpstr>
      <vt:lpstr>Ejercicio 1</vt:lpstr>
      <vt:lpstr>Informe de respuestas 2</vt:lpstr>
      <vt:lpstr>Informe de sensibilidad 2</vt:lpstr>
      <vt:lpstr>Informe de límites 2</vt:lpstr>
      <vt:lpstr>bicicletas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 Miccige</dc:creator>
  <cp:lastModifiedBy>Romina Miccige</cp:lastModifiedBy>
  <dcterms:created xsi:type="dcterms:W3CDTF">2021-08-23T21:32:52Z</dcterms:created>
  <dcterms:modified xsi:type="dcterms:W3CDTF">2021-08-23T23:42:11Z</dcterms:modified>
</cp:coreProperties>
</file>