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Progrmación Lineal\"/>
    </mc:Choice>
  </mc:AlternateContent>
  <xr:revisionPtr revIDLastSave="0" documentId="13_ncr:1_{AC16B3B8-713C-47C2-9EB6-343E90C0621B}" xr6:coauthVersionLast="45" xr6:coauthVersionMax="45" xr10:uidLastSave="{00000000-0000-0000-0000-000000000000}"/>
  <bookViews>
    <workbookView xWindow="-110" yWindow="-110" windowWidth="19420" windowHeight="10560" firstSheet="8" activeTab="11" xr2:uid="{B174963C-246C-427D-9B33-00ED4C5CB62A}"/>
  </bookViews>
  <sheets>
    <sheet name="Campus8 min" sheetId="7" r:id="rId1"/>
    <sheet name="Campus8" sheetId="6" r:id="rId2"/>
    <sheet name="Campus6" sheetId="5" r:id="rId3"/>
    <sheet name="Informe de respuestas 1" sheetId="2" r:id="rId4"/>
    <sheet name="Informe de sensibilidad 1" sheetId="3" r:id="rId5"/>
    <sheet name="Informe de límites 1" sheetId="4" r:id="rId6"/>
    <sheet name="Rasti" sheetId="1" r:id="rId7"/>
    <sheet name="Informe de respuestas 2" sheetId="10" r:id="rId8"/>
    <sheet name="Informe de sensibilidad 2" sheetId="11" r:id="rId9"/>
    <sheet name="Informe de límites 2" sheetId="12" r:id="rId10"/>
    <sheet name="Informe de sensibilidad 3" sheetId="13" r:id="rId11"/>
    <sheet name="Ejercicio1" sheetId="8" r:id="rId12"/>
    <sheet name="Hoja9" sheetId="9" r:id="rId13"/>
  </sheets>
  <definedNames>
    <definedName name="solver_adj" localSheetId="2" hidden="1">Campus6!$C$8:$C$9</definedName>
    <definedName name="solver_adj" localSheetId="1" hidden="1">Campus8!$C$8:$C$9</definedName>
    <definedName name="solver_adj" localSheetId="0" hidden="1">'Campus8 min'!$C$8:$C$9</definedName>
    <definedName name="solver_adj" localSheetId="11" hidden="1">Ejercicio1!$AI$68:$AJ$68</definedName>
    <definedName name="solver_adj" localSheetId="6" hidden="1">Rasti!$C$8:$C$9</definedName>
    <definedName name="solver_cvg" localSheetId="2" hidden="1">0.0001</definedName>
    <definedName name="solver_cvg" localSheetId="1" hidden="1">0.0001</definedName>
    <definedName name="solver_cvg" localSheetId="0" hidden="1">0.0001</definedName>
    <definedName name="solver_cvg" localSheetId="11" hidden="1">0.0001</definedName>
    <definedName name="solver_cvg" localSheetId="6" hidden="1">0.0001</definedName>
    <definedName name="solver_drv" localSheetId="2" hidden="1">1</definedName>
    <definedName name="solver_drv" localSheetId="1" hidden="1">1</definedName>
    <definedName name="solver_drv" localSheetId="0" hidden="1">1</definedName>
    <definedName name="solver_drv" localSheetId="11" hidden="1">2</definedName>
    <definedName name="solver_drv" localSheetId="6" hidden="1">1</definedName>
    <definedName name="solver_eng" localSheetId="2" hidden="1">1</definedName>
    <definedName name="solver_eng" localSheetId="1" hidden="1">2</definedName>
    <definedName name="solver_eng" localSheetId="0" hidden="1">2</definedName>
    <definedName name="solver_eng" localSheetId="11" hidden="1">2</definedName>
    <definedName name="solver_eng" localSheetId="6" hidden="1">1</definedName>
    <definedName name="solver_est" localSheetId="2" hidden="1">1</definedName>
    <definedName name="solver_est" localSheetId="1" hidden="1">1</definedName>
    <definedName name="solver_est" localSheetId="0" hidden="1">1</definedName>
    <definedName name="solver_est" localSheetId="11" hidden="1">1</definedName>
    <definedName name="solver_est" localSheetId="6" hidden="1">1</definedName>
    <definedName name="solver_itr" localSheetId="2" hidden="1">2147483647</definedName>
    <definedName name="solver_itr" localSheetId="1" hidden="1">2147483647</definedName>
    <definedName name="solver_itr" localSheetId="0" hidden="1">2147483647</definedName>
    <definedName name="solver_itr" localSheetId="11" hidden="1">2147483647</definedName>
    <definedName name="solver_itr" localSheetId="6" hidden="1">2147483647</definedName>
    <definedName name="solver_lhs1" localSheetId="2" hidden="1">Campus6!$C$8:$C$9</definedName>
    <definedName name="solver_lhs1" localSheetId="1" hidden="1">Campus8!$C$8:$C$9</definedName>
    <definedName name="solver_lhs1" localSheetId="0" hidden="1">'Campus8 min'!$C$8:$C$9</definedName>
    <definedName name="solver_lhs1" localSheetId="11" hidden="1">Ejercicio1!$AI$68:$AJ$68</definedName>
    <definedName name="solver_lhs1" localSheetId="6" hidden="1">Rasti!$C$8:$C$9</definedName>
    <definedName name="solver_lhs2" localSheetId="2" hidden="1">Campus6!$G$11</definedName>
    <definedName name="solver_lhs2" localSheetId="1" hidden="1">Campus8!$G$11</definedName>
    <definedName name="solver_lhs2" localSheetId="0" hidden="1">'Campus8 min'!$G$11</definedName>
    <definedName name="solver_lhs2" localSheetId="11" hidden="1">Ejercicio1!$AJ$77</definedName>
    <definedName name="solver_lhs2" localSheetId="6" hidden="1">Rasti!$G$25</definedName>
    <definedName name="solver_lhs3" localSheetId="2" hidden="1">Campus6!$G$12</definedName>
    <definedName name="solver_lhs3" localSheetId="1" hidden="1">Campus8!$G$12</definedName>
    <definedName name="solver_lhs3" localSheetId="0" hidden="1">'Campus8 min'!$G$12</definedName>
    <definedName name="solver_lhs3" localSheetId="11" hidden="1">Ejercicio1!$AJ$78</definedName>
    <definedName name="solver_lhs3" localSheetId="6" hidden="1">Rasti!$G$26</definedName>
    <definedName name="solver_lhs4" localSheetId="2" hidden="1">Campus6!$G$13</definedName>
    <definedName name="solver_lhs4" localSheetId="1" hidden="1">Campus8!$G$13</definedName>
    <definedName name="solver_lhs4" localSheetId="0" hidden="1">'Campus8 min'!$G$13</definedName>
    <definedName name="solver_lhs4" localSheetId="11" hidden="1">Ejercicio1!$AJ$79</definedName>
    <definedName name="solver_lhs4" localSheetId="6" hidden="1">Rasti!$G$27</definedName>
    <definedName name="solver_mip" localSheetId="2" hidden="1">2147483647</definedName>
    <definedName name="solver_mip" localSheetId="1" hidden="1">2147483647</definedName>
    <definedName name="solver_mip" localSheetId="0" hidden="1">2147483647</definedName>
    <definedName name="solver_mip" localSheetId="11" hidden="1">2147483647</definedName>
    <definedName name="solver_mip" localSheetId="6" hidden="1">2147483647</definedName>
    <definedName name="solver_mni" localSheetId="2" hidden="1">30</definedName>
    <definedName name="solver_mni" localSheetId="1" hidden="1">30</definedName>
    <definedName name="solver_mni" localSheetId="0" hidden="1">30</definedName>
    <definedName name="solver_mni" localSheetId="11" hidden="1">30</definedName>
    <definedName name="solver_mni" localSheetId="6" hidden="1">30</definedName>
    <definedName name="solver_mrt" localSheetId="2" hidden="1">0.075</definedName>
    <definedName name="solver_mrt" localSheetId="1" hidden="1">0.075</definedName>
    <definedName name="solver_mrt" localSheetId="0" hidden="1">0.075</definedName>
    <definedName name="solver_mrt" localSheetId="11" hidden="1">0.075</definedName>
    <definedName name="solver_mrt" localSheetId="6" hidden="1">0.075</definedName>
    <definedName name="solver_msl" localSheetId="2" hidden="1">2</definedName>
    <definedName name="solver_msl" localSheetId="1" hidden="1">2</definedName>
    <definedName name="solver_msl" localSheetId="0" hidden="1">2</definedName>
    <definedName name="solver_msl" localSheetId="11" hidden="1">2</definedName>
    <definedName name="solver_msl" localSheetId="6" hidden="1">2</definedName>
    <definedName name="solver_neg" localSheetId="2" hidden="1">1</definedName>
    <definedName name="solver_neg" localSheetId="1" hidden="1">1</definedName>
    <definedName name="solver_neg" localSheetId="0" hidden="1">1</definedName>
    <definedName name="solver_neg" localSheetId="11" hidden="1">1</definedName>
    <definedName name="solver_neg" localSheetId="6" hidden="1">1</definedName>
    <definedName name="solver_nod" localSheetId="2" hidden="1">2147483647</definedName>
    <definedName name="solver_nod" localSheetId="1" hidden="1">2147483647</definedName>
    <definedName name="solver_nod" localSheetId="0" hidden="1">2147483647</definedName>
    <definedName name="solver_nod" localSheetId="11" hidden="1">2147483647</definedName>
    <definedName name="solver_nod" localSheetId="6" hidden="1">2147483647</definedName>
    <definedName name="solver_num" localSheetId="2" hidden="1">4</definedName>
    <definedName name="solver_num" localSheetId="1" hidden="1">4</definedName>
    <definedName name="solver_num" localSheetId="0" hidden="1">4</definedName>
    <definedName name="solver_num" localSheetId="11" hidden="1">4</definedName>
    <definedName name="solver_num" localSheetId="6" hidden="1">4</definedName>
    <definedName name="solver_nwt" localSheetId="2" hidden="1">1</definedName>
    <definedName name="solver_nwt" localSheetId="1" hidden="1">1</definedName>
    <definedName name="solver_nwt" localSheetId="0" hidden="1">1</definedName>
    <definedName name="solver_nwt" localSheetId="11" hidden="1">1</definedName>
    <definedName name="solver_nwt" localSheetId="6" hidden="1">1</definedName>
    <definedName name="solver_opt" localSheetId="2" hidden="1">Campus6!$H$8</definedName>
    <definedName name="solver_opt" localSheetId="1" hidden="1">Campus8!$H$8</definedName>
    <definedName name="solver_opt" localSheetId="0" hidden="1">'Campus8 min'!$H$8</definedName>
    <definedName name="solver_opt" localSheetId="11" hidden="1">Ejercicio1!$AI$70</definedName>
    <definedName name="solver_opt" localSheetId="6" hidden="1">Rasti!$H$8</definedName>
    <definedName name="solver_pre" localSheetId="2" hidden="1">0.000001</definedName>
    <definedName name="solver_pre" localSheetId="1" hidden="1">0.000001</definedName>
    <definedName name="solver_pre" localSheetId="0" hidden="1">0.000001</definedName>
    <definedName name="solver_pre" localSheetId="11" hidden="1">0.000001</definedName>
    <definedName name="solver_pre" localSheetId="6" hidden="1">0.000001</definedName>
    <definedName name="solver_rbv" localSheetId="2" hidden="1">1</definedName>
    <definedName name="solver_rbv" localSheetId="1" hidden="1">1</definedName>
    <definedName name="solver_rbv" localSheetId="0" hidden="1">1</definedName>
    <definedName name="solver_rbv" localSheetId="11" hidden="1">2</definedName>
    <definedName name="solver_rbv" localSheetId="6" hidden="1">1</definedName>
    <definedName name="solver_rel1" localSheetId="2" hidden="1">3</definedName>
    <definedName name="solver_rel1" localSheetId="1" hidden="1">3</definedName>
    <definedName name="solver_rel1" localSheetId="0" hidden="1">3</definedName>
    <definedName name="solver_rel1" localSheetId="11" hidden="1">3</definedName>
    <definedName name="solver_rel1" localSheetId="6" hidden="1">3</definedName>
    <definedName name="solver_rel2" localSheetId="2" hidden="1">1</definedName>
    <definedName name="solver_rel2" localSheetId="1" hidden="1">3</definedName>
    <definedName name="solver_rel2" localSheetId="0" hidden="1">3</definedName>
    <definedName name="solver_rel2" localSheetId="11" hidden="1">1</definedName>
    <definedName name="solver_rel2" localSheetId="6" hidden="1">1</definedName>
    <definedName name="solver_rel3" localSheetId="2" hidden="1">1</definedName>
    <definedName name="solver_rel3" localSheetId="1" hidden="1">1</definedName>
    <definedName name="solver_rel3" localSheetId="0" hidden="1">1</definedName>
    <definedName name="solver_rel3" localSheetId="11" hidden="1">1</definedName>
    <definedName name="solver_rel3" localSheetId="6" hidden="1">1</definedName>
    <definedName name="solver_rel4" localSheetId="2" hidden="1">1</definedName>
    <definedName name="solver_rel4" localSheetId="1" hidden="1">1</definedName>
    <definedName name="solver_rel4" localSheetId="0" hidden="1">1</definedName>
    <definedName name="solver_rel4" localSheetId="11" hidden="1">1</definedName>
    <definedName name="solver_rel4" localSheetId="6" hidden="1">1</definedName>
    <definedName name="solver_rhs1" localSheetId="2" hidden="1">0</definedName>
    <definedName name="solver_rhs1" localSheetId="1" hidden="1">0</definedName>
    <definedName name="solver_rhs1" localSheetId="0" hidden="1">0</definedName>
    <definedName name="solver_rhs1" localSheetId="11" hidden="1">0</definedName>
    <definedName name="solver_rhs1" localSheetId="6" hidden="1">0</definedName>
    <definedName name="solver_rhs2" localSheetId="2" hidden="1">Campus6!$F$11</definedName>
    <definedName name="solver_rhs2" localSheetId="1" hidden="1">Campus8!$F$11</definedName>
    <definedName name="solver_rhs2" localSheetId="0" hidden="1">'Campus8 min'!$F$11</definedName>
    <definedName name="solver_rhs2" localSheetId="11" hidden="1">Ejercicio1!$AL$77</definedName>
    <definedName name="solver_rhs2" localSheetId="6" hidden="1">Rasti!$F$25</definedName>
    <definedName name="solver_rhs3" localSheetId="2" hidden="1">Campus6!$F$12</definedName>
    <definedName name="solver_rhs3" localSheetId="1" hidden="1">Campus8!$F$12</definedName>
    <definedName name="solver_rhs3" localSheetId="0" hidden="1">'Campus8 min'!$F$12</definedName>
    <definedName name="solver_rhs3" localSheetId="11" hidden="1">Ejercicio1!$AL$78</definedName>
    <definedName name="solver_rhs3" localSheetId="6" hidden="1">Rasti!$F$26</definedName>
    <definedName name="solver_rhs4" localSheetId="2" hidden="1">Campus6!$F$13</definedName>
    <definedName name="solver_rhs4" localSheetId="1" hidden="1">Campus8!$F$13</definedName>
    <definedName name="solver_rhs4" localSheetId="0" hidden="1">'Campus8 min'!$F$13</definedName>
    <definedName name="solver_rhs4" localSheetId="11" hidden="1">Ejercicio1!$AL$79</definedName>
    <definedName name="solver_rhs4" localSheetId="6" hidden="1">Rasti!$F$41</definedName>
    <definedName name="solver_rlx" localSheetId="2" hidden="1">2</definedName>
    <definedName name="solver_rlx" localSheetId="1" hidden="1">2</definedName>
    <definedName name="solver_rlx" localSheetId="0" hidden="1">2</definedName>
    <definedName name="solver_rlx" localSheetId="11" hidden="1">2</definedName>
    <definedName name="solver_rlx" localSheetId="6" hidden="1">2</definedName>
    <definedName name="solver_rsd" localSheetId="2" hidden="1">0</definedName>
    <definedName name="solver_rsd" localSheetId="1" hidden="1">0</definedName>
    <definedName name="solver_rsd" localSheetId="0" hidden="1">0</definedName>
    <definedName name="solver_rsd" localSheetId="11" hidden="1">0</definedName>
    <definedName name="solver_rsd" localSheetId="6" hidden="1">0</definedName>
    <definedName name="solver_scl" localSheetId="2" hidden="1">1</definedName>
    <definedName name="solver_scl" localSheetId="1" hidden="1">1</definedName>
    <definedName name="solver_scl" localSheetId="0" hidden="1">1</definedName>
    <definedName name="solver_scl" localSheetId="11" hidden="1">2</definedName>
    <definedName name="solver_scl" localSheetId="6" hidden="1">1</definedName>
    <definedName name="solver_sho" localSheetId="2" hidden="1">2</definedName>
    <definedName name="solver_sho" localSheetId="1" hidden="1">2</definedName>
    <definedName name="solver_sho" localSheetId="0" hidden="1">2</definedName>
    <definedName name="solver_sho" localSheetId="11" hidden="1">2</definedName>
    <definedName name="solver_sho" localSheetId="5" hidden="1">2</definedName>
    <definedName name="solver_sho" localSheetId="9" hidden="1">2</definedName>
    <definedName name="solver_sho" localSheetId="6" hidden="1">2</definedName>
    <definedName name="solver_ssz" localSheetId="2" hidden="1">100</definedName>
    <definedName name="solver_ssz" localSheetId="1" hidden="1">100</definedName>
    <definedName name="solver_ssz" localSheetId="0" hidden="1">100</definedName>
    <definedName name="solver_ssz" localSheetId="11" hidden="1">100</definedName>
    <definedName name="solver_ssz" localSheetId="6" hidden="1">100</definedName>
    <definedName name="solver_tim" localSheetId="2" hidden="1">2147483647</definedName>
    <definedName name="solver_tim" localSheetId="1" hidden="1">2147483647</definedName>
    <definedName name="solver_tim" localSheetId="0" hidden="1">2147483647</definedName>
    <definedName name="solver_tim" localSheetId="11" hidden="1">2147483647</definedName>
    <definedName name="solver_tim" localSheetId="6" hidden="1">2147483647</definedName>
    <definedName name="solver_tol" localSheetId="2" hidden="1">0.01</definedName>
    <definedName name="solver_tol" localSheetId="1" hidden="1">0.01</definedName>
    <definedName name="solver_tol" localSheetId="0" hidden="1">0.01</definedName>
    <definedName name="solver_tol" localSheetId="11" hidden="1">0.01</definedName>
    <definedName name="solver_tol" localSheetId="6" hidden="1">0.01</definedName>
    <definedName name="solver_typ" localSheetId="2" hidden="1">1</definedName>
    <definedName name="solver_typ" localSheetId="1" hidden="1">1</definedName>
    <definedName name="solver_typ" localSheetId="0" hidden="1">2</definedName>
    <definedName name="solver_typ" localSheetId="11" hidden="1">1</definedName>
    <definedName name="solver_typ" localSheetId="6" hidden="1">1</definedName>
    <definedName name="solver_val" localSheetId="2" hidden="1">0</definedName>
    <definedName name="solver_val" localSheetId="1" hidden="1">0</definedName>
    <definedName name="solver_val" localSheetId="0" hidden="1">0</definedName>
    <definedName name="solver_val" localSheetId="11" hidden="1">0</definedName>
    <definedName name="solver_val" localSheetId="6" hidden="1">0</definedName>
    <definedName name="solver_ver" localSheetId="2" hidden="1">3</definedName>
    <definedName name="solver_ver" localSheetId="1" hidden="1">3</definedName>
    <definedName name="solver_ver" localSheetId="0" hidden="1">3</definedName>
    <definedName name="solver_ver" localSheetId="11" hidden="1">3</definedName>
    <definedName name="solver_ver" localSheetId="6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78" i="8" l="1"/>
  <c r="AL77" i="8"/>
  <c r="I17" i="11"/>
  <c r="I16" i="11"/>
  <c r="I15" i="11"/>
  <c r="K16" i="11"/>
  <c r="K15" i="11"/>
  <c r="J16" i="11"/>
  <c r="J17" i="11"/>
  <c r="J15" i="11"/>
  <c r="I11" i="11"/>
  <c r="K11" i="11"/>
  <c r="J11" i="11"/>
  <c r="I9" i="11"/>
  <c r="K9" i="11"/>
  <c r="AI70" i="8"/>
  <c r="AJ79" i="8"/>
  <c r="AJ78" i="8"/>
  <c r="AJ77" i="8"/>
  <c r="AM58" i="8" l="1"/>
  <c r="AM59" i="8" s="1"/>
  <c r="AM57" i="8"/>
  <c r="AL58" i="8"/>
  <c r="AK58" i="8"/>
  <c r="AJ58" i="8"/>
  <c r="AI58" i="8"/>
  <c r="AH58" i="8"/>
  <c r="AL57" i="8"/>
  <c r="AL59" i="8" s="1"/>
  <c r="AK57" i="8"/>
  <c r="AK59" i="8" s="1"/>
  <c r="AI57" i="8"/>
  <c r="AI59" i="8" s="1"/>
  <c r="AH57" i="8"/>
  <c r="AH59" i="8" s="1"/>
  <c r="AP56" i="8"/>
  <c r="AR55" i="8"/>
  <c r="AR54" i="8"/>
  <c r="AJ57" i="8"/>
  <c r="AJ59" i="8" s="1"/>
  <c r="AR53" i="8"/>
  <c r="AP49" i="8"/>
  <c r="AP48" i="8"/>
  <c r="AP47" i="8"/>
  <c r="AI39" i="8" l="1"/>
  <c r="AL39" i="8"/>
  <c r="AH39" i="8"/>
  <c r="AL40" i="8"/>
  <c r="AK40" i="8"/>
  <c r="AJ40" i="8"/>
  <c r="AI40" i="8"/>
  <c r="AI41" i="8" s="1"/>
  <c r="AH40" i="8"/>
  <c r="AQ35" i="8"/>
  <c r="AQ20" i="8"/>
  <c r="AI23" i="8"/>
  <c r="AI25" i="8" s="1"/>
  <c r="AL23" i="8"/>
  <c r="AL25" i="8" s="1"/>
  <c r="AK21" i="8"/>
  <c r="AK19" i="8"/>
  <c r="AL20" i="8"/>
  <c r="AJ20" i="8"/>
  <c r="AL24" i="8"/>
  <c r="AK24" i="8"/>
  <c r="AJ24" i="8"/>
  <c r="AI24" i="8"/>
  <c r="AH24" i="8"/>
  <c r="AI14" i="8"/>
  <c r="AJ14" i="8"/>
  <c r="AK14" i="8"/>
  <c r="AL14" i="8"/>
  <c r="AN14" i="8"/>
  <c r="AN21" i="8" s="1"/>
  <c r="AH14" i="8"/>
  <c r="AH21" i="8" s="1"/>
  <c r="AQ4" i="8"/>
  <c r="AQ5" i="8"/>
  <c r="AQ3" i="8"/>
  <c r="AK7" i="8"/>
  <c r="AK9" i="8" s="1"/>
  <c r="AI7" i="8"/>
  <c r="AH7" i="8"/>
  <c r="AJ9" i="8"/>
  <c r="AI8" i="8"/>
  <c r="AI9" i="8" s="1"/>
  <c r="AJ8" i="8"/>
  <c r="AK8" i="8"/>
  <c r="AL8" i="8"/>
  <c r="AH8" i="8"/>
  <c r="AH9" i="8" s="1"/>
  <c r="AJ7" i="8"/>
  <c r="AL7" i="8"/>
  <c r="AL9" i="8" s="1"/>
  <c r="AO6" i="8"/>
  <c r="AQ21" i="8" l="1"/>
  <c r="AH19" i="8"/>
  <c r="AL41" i="8"/>
  <c r="AN19" i="8"/>
  <c r="AK23" i="8"/>
  <c r="AJ23" i="8"/>
  <c r="AJ25" i="8" s="1"/>
  <c r="AH41" i="8"/>
  <c r="AK25" i="8"/>
  <c r="L9" i="7"/>
  <c r="AL29" i="8" l="1"/>
  <c r="AH29" i="8"/>
  <c r="AH23" i="8"/>
  <c r="AH25" i="8" s="1"/>
  <c r="AJ29" i="8"/>
  <c r="AO22" i="8"/>
  <c r="AN29" i="8"/>
  <c r="AQ19" i="8"/>
  <c r="AK29" i="8"/>
  <c r="B29" i="8"/>
  <c r="B28" i="8"/>
  <c r="B27" i="8"/>
  <c r="B26" i="8"/>
  <c r="C17" i="8"/>
  <c r="D42" i="1"/>
  <c r="D41" i="1"/>
  <c r="D40" i="1"/>
  <c r="I38" i="1"/>
  <c r="I37" i="1"/>
  <c r="I36" i="1"/>
  <c r="I35" i="1"/>
  <c r="M28" i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K24" i="1"/>
  <c r="K23" i="1" s="1"/>
  <c r="K22" i="1" s="1"/>
  <c r="K21" i="1" s="1"/>
  <c r="K20" i="1" s="1"/>
  <c r="K19" i="1" s="1"/>
  <c r="K18" i="1" s="1"/>
  <c r="K17" i="1" s="1"/>
  <c r="K16" i="1" s="1"/>
  <c r="K15" i="1" s="1"/>
  <c r="K14" i="1" s="1"/>
  <c r="K13" i="1" s="1"/>
  <c r="K12" i="1" s="1"/>
  <c r="K11" i="1" s="1"/>
  <c r="K10" i="1" s="1"/>
  <c r="K9" i="1" s="1"/>
  <c r="K8" i="1" s="1"/>
  <c r="K7" i="1" s="1"/>
  <c r="K6" i="1" s="1"/>
  <c r="K5" i="1" s="1"/>
  <c r="K4" i="1" s="1"/>
  <c r="K3" i="1" s="1"/>
  <c r="K2" i="1" s="1"/>
  <c r="K1" i="1" s="1"/>
  <c r="G13" i="7"/>
  <c r="G12" i="7"/>
  <c r="G11" i="7"/>
  <c r="H8" i="7"/>
  <c r="G11" i="6"/>
  <c r="G13" i="6"/>
  <c r="G12" i="6"/>
  <c r="H8" i="6"/>
  <c r="G13" i="5"/>
  <c r="G12" i="5"/>
  <c r="G11" i="5"/>
  <c r="H8" i="5"/>
  <c r="AN37" i="8" l="1"/>
  <c r="AQ37" i="8" s="1"/>
  <c r="AN36" i="8"/>
  <c r="AK36" i="8"/>
  <c r="AK37" i="8"/>
  <c r="AJ37" i="8"/>
  <c r="AJ36" i="8"/>
  <c r="AK39" i="8" l="1"/>
  <c r="AK41" i="8" s="1"/>
  <c r="AJ39" i="8"/>
  <c r="AJ41" i="8" s="1"/>
  <c r="AO38" i="8"/>
  <c r="AQ36" i="8"/>
</calcChain>
</file>

<file path=xl/sharedStrings.xml><?xml version="1.0" encoding="utf-8"?>
<sst xmlns="http://schemas.openxmlformats.org/spreadsheetml/2006/main" count="587" uniqueCount="236">
  <si>
    <t>Rojos</t>
  </si>
  <si>
    <t>VAV</t>
  </si>
  <si>
    <t>Naranjas amarillo</t>
  </si>
  <si>
    <t>Silla</t>
  </si>
  <si>
    <t>Mesa</t>
  </si>
  <si>
    <t>menor</t>
  </si>
  <si>
    <t>x1</t>
  </si>
  <si>
    <t>x2</t>
  </si>
  <si>
    <t>Microsoft Excel 16.0 Informe de respuestas</t>
  </si>
  <si>
    <t>Hoja de cálculo: [Libro1]Hoja1</t>
  </si>
  <si>
    <t>Informe creado: 29/8/2020 10:15:32</t>
  </si>
  <si>
    <t>Resultado: Solver encontró una solución. Se cumplen todas las restricciones y condiciones óptimas.</t>
  </si>
  <si>
    <t>Motor de Solver</t>
  </si>
  <si>
    <t>Motor: GRG Nonlinear</t>
  </si>
  <si>
    <t>Tiempo de la solución: 0,047 segundos.</t>
  </si>
  <si>
    <t>Iteraciones: 2 Subproblemas: 0</t>
  </si>
  <si>
    <t>Opciones de Solver</t>
  </si>
  <si>
    <t>Tiempo máximo Ilimitado,  Iteraciones Ilimitado, Precision 0,000001, Usar escala automática</t>
  </si>
  <si>
    <t xml:space="preserve"> Convergencia 0,0001, Tamaño de población 100, Valor de inicialización aleatorio 0, Adelantada de derivados, Requerir límites</t>
  </si>
  <si>
    <t>Máximo de subproblemas Ilimitado, Máximo de soluciones de enteros Ilimitado, Tolerancia de enteros 1%, Asumir no negativo</t>
  </si>
  <si>
    <t>Celda objetivo (Máx)</t>
  </si>
  <si>
    <t>Celda</t>
  </si>
  <si>
    <t>Nombre</t>
  </si>
  <si>
    <t>Valor original</t>
  </si>
  <si>
    <t>Valor final</t>
  </si>
  <si>
    <t>Celdas de variables</t>
  </si>
  <si>
    <t>Entero</t>
  </si>
  <si>
    <t>Restricciones</t>
  </si>
  <si>
    <t>Valor de la celda</t>
  </si>
  <si>
    <t>Fórmula</t>
  </si>
  <si>
    <t>Estado</t>
  </si>
  <si>
    <t>Demora</t>
  </si>
  <si>
    <t>$H$8</t>
  </si>
  <si>
    <t>$C$8</t>
  </si>
  <si>
    <t>Continuar</t>
  </si>
  <si>
    <t>$C$9</t>
  </si>
  <si>
    <t>$G$11</t>
  </si>
  <si>
    <t>$G$11&lt;=$F$11</t>
  </si>
  <si>
    <t>No vinculante</t>
  </si>
  <si>
    <t>$G$12</t>
  </si>
  <si>
    <t>$G$12&lt;=$F$12</t>
  </si>
  <si>
    <t>$G$13</t>
  </si>
  <si>
    <t>$G$13&lt;=$F$13</t>
  </si>
  <si>
    <t>$C$8&gt;=0</t>
  </si>
  <si>
    <t>Vinculante</t>
  </si>
  <si>
    <t>$C$9&gt;=0</t>
  </si>
  <si>
    <t>Microsoft Excel 16.0 Informe de sensibilidad</t>
  </si>
  <si>
    <t>Informe creado: 29/8/2020 10:15:33</t>
  </si>
  <si>
    <t>Final</t>
  </si>
  <si>
    <t>Valor</t>
  </si>
  <si>
    <t>Reducido</t>
  </si>
  <si>
    <t>Degradado</t>
  </si>
  <si>
    <t>Lagrange</t>
  </si>
  <si>
    <t>Multiplicador</t>
  </si>
  <si>
    <t>Microsoft Excel 16.0 Informe de límites</t>
  </si>
  <si>
    <t>Objetivo</t>
  </si>
  <si>
    <t>Variable</t>
  </si>
  <si>
    <t>Inferior</t>
  </si>
  <si>
    <t>Límite</t>
  </si>
  <si>
    <t>Resultado</t>
  </si>
  <si>
    <t>Superior</t>
  </si>
  <si>
    <r>
      <t xml:space="preserve">  </t>
    </r>
    <r>
      <rPr>
        <sz val="11"/>
        <color theme="1"/>
        <rFont val="Arial"/>
        <family val="2"/>
      </rPr>
      <t>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  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</t>
    </r>
    <r>
      <rPr>
        <sz val="11"/>
        <color theme="1"/>
        <rFont val="Arial"/>
        <family val="2"/>
      </rPr>
      <t xml:space="preserve">   2</t>
    </r>
  </si>
  <si>
    <r>
      <t>5x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+ 2x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10</t>
    </r>
  </si>
  <si>
    <r>
      <t>3x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+ 8x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12</t>
    </r>
  </si>
  <si>
    <r>
      <t>Z = 5x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</si>
  <si>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r>
      <t>4x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+ 5x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Arial"/>
        <family val="2"/>
      </rPr>
      <t xml:space="preserve">  10</t>
    </r>
  </si>
  <si>
    <r>
      <t>Z = 5x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+ 3x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(min)</t>
    </r>
  </si>
  <si>
    <r>
      <t xml:space="preserve">1)        </t>
    </r>
    <r>
      <rPr>
        <sz val="11"/>
        <color theme="1"/>
        <rFont val="Arial"/>
        <family val="2"/>
      </rPr>
      <t>8x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160</t>
    </r>
  </si>
  <si>
    <r>
      <t xml:space="preserve">          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+ 6x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 xml:space="preserve">£  </t>
    </r>
    <r>
      <rPr>
        <sz val="11"/>
        <color theme="1"/>
        <rFont val="Arial"/>
        <family val="2"/>
      </rPr>
      <t xml:space="preserve">  60</t>
    </r>
  </si>
  <si>
    <r>
      <t xml:space="preserve">          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+ 5x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150</t>
    </r>
  </si>
  <si>
    <r>
      <t>Z = 30x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+ 40x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(máx)</t>
    </r>
  </si>
  <si>
    <t>Rojos (4)</t>
  </si>
  <si>
    <t>VAV (6)</t>
  </si>
  <si>
    <t>Naranjas amarillo (2)</t>
  </si>
  <si>
    <t>Disponibilidad</t>
  </si>
  <si>
    <t>Cij</t>
  </si>
  <si>
    <t>Recursos</t>
  </si>
  <si>
    <t>Coeficientes Técnologicos + Variables Básica</t>
  </si>
  <si>
    <t>&lt;=</t>
  </si>
  <si>
    <t>1 Ladrillo (4)/Unidad de Producto X1 * X1</t>
  </si>
  <si>
    <t xml:space="preserve">1x1 </t>
  </si>
  <si>
    <t>1Ladrillo (6)/Unidad de Producto X1 *X1 + 1 Ladrillo (6)/ Unidad de producto X2*X2</t>
  </si>
  <si>
    <t>1X1 + 1X2</t>
  </si>
  <si>
    <t>21 Ladrillo (4)</t>
  </si>
  <si>
    <t>44 Ladrillo (6)</t>
  </si>
  <si>
    <t>1 Ladrillo (2)/Unidad de Prdocto x1 *X1 + 2 Ladrillo (2)/ Unidad de producto x2 *X2</t>
  </si>
  <si>
    <t>41 Ladrillos (2)</t>
  </si>
  <si>
    <t>1x1 + 2x2</t>
  </si>
  <si>
    <t>Z max 100 $/unidad x1 *X1 + 150$ /unidad x2 *X2</t>
  </si>
  <si>
    <t>Zmax = C1 X1 +C2X2</t>
  </si>
  <si>
    <t>X1 y X2 mayor o igual a 0</t>
  </si>
  <si>
    <t>X1 Y X2 Variables Básica o de los productos</t>
  </si>
  <si>
    <t xml:space="preserve">Menor Igual agrego una Slack </t>
  </si>
  <si>
    <t>1X1 + X3</t>
  </si>
  <si>
    <t>=</t>
  </si>
  <si>
    <t>X3= Recurso sobrante del recurso (4=</t>
  </si>
  <si>
    <t>X4= Recurso Sobrante del recurso (6)</t>
  </si>
  <si>
    <t>1X1+ 1X2 +X4</t>
  </si>
  <si>
    <t>1x1 + 2x2 + X5</t>
  </si>
  <si>
    <t>X5= Recurso Sobrante del recurso (2)</t>
  </si>
  <si>
    <t>Zmax 100 X1 + 150 X2 + 0X3 + 0X4 + 0X5</t>
  </si>
  <si>
    <t>X1</t>
  </si>
  <si>
    <t>X2</t>
  </si>
  <si>
    <t>r1 1x1 = 21 y sobre r1 X3=0</t>
  </si>
  <si>
    <t>R1</t>
  </si>
  <si>
    <t>R2</t>
  </si>
  <si>
    <t>R3</t>
  </si>
  <si>
    <t>R2 1X1 + 1 X2 = 44 y X4 =0</t>
  </si>
  <si>
    <t>r3  1X1 + 2X2 = 41 X5 =0</t>
  </si>
  <si>
    <t>(O;0)</t>
  </si>
  <si>
    <t>(0;20,5)</t>
  </si>
  <si>
    <t>(21; 10)</t>
  </si>
  <si>
    <t>(21;0)</t>
  </si>
  <si>
    <t>-100X1/150</t>
  </si>
  <si>
    <t>100X1 + 150X2 =0</t>
  </si>
  <si>
    <t>Z = 100 X1 ´+ 150 X2</t>
  </si>
  <si>
    <t>A (0,0)</t>
  </si>
  <si>
    <t>B(0,20,5)</t>
  </si>
  <si>
    <t>c(21;10)</t>
  </si>
  <si>
    <t>D(21;0)</t>
  </si>
  <si>
    <t>A</t>
  </si>
  <si>
    <t>B</t>
  </si>
  <si>
    <t>C</t>
  </si>
  <si>
    <t>D</t>
  </si>
  <si>
    <t>100 x1 + 150 X2</t>
  </si>
  <si>
    <t>$</t>
  </si>
  <si>
    <t>X1=21</t>
  </si>
  <si>
    <t>X2=10</t>
  </si>
  <si>
    <t>X3</t>
  </si>
  <si>
    <t>X4</t>
  </si>
  <si>
    <t>X5</t>
  </si>
  <si>
    <t>8X1 + 4X2 +X3</t>
  </si>
  <si>
    <t>2x1 + 6x2 +x4</t>
  </si>
  <si>
    <t xml:space="preserve">6x1 + 5x2 + x5 </t>
  </si>
  <si>
    <t>Zmax = 30 X1 + 40 X2 + 0x3 + 0x4 + 0 x5</t>
  </si>
  <si>
    <t>R1 8X1 + 4X2 =160 CON X3=0</t>
  </si>
  <si>
    <t>R2 2X1 + 6X2 =60 CON X4 =0</t>
  </si>
  <si>
    <t>R3 6X1 + 5X2 CON X5 =0</t>
  </si>
  <si>
    <t>B(0;10)</t>
  </si>
  <si>
    <t>C(18;4)</t>
  </si>
  <si>
    <t>D(20;0)</t>
  </si>
  <si>
    <t>Z 30 X1 + 40 X2</t>
  </si>
  <si>
    <t>-30X1/40</t>
  </si>
  <si>
    <t>Funcional</t>
  </si>
  <si>
    <t>Minimo</t>
  </si>
  <si>
    <t>Max</t>
  </si>
  <si>
    <t>mayor</t>
  </si>
  <si>
    <t>r</t>
  </si>
  <si>
    <t>r1</t>
  </si>
  <si>
    <t>r2</t>
  </si>
  <si>
    <t>r3</t>
  </si>
  <si>
    <t>Cj</t>
  </si>
  <si>
    <t>tita</t>
  </si>
  <si>
    <t>Variables</t>
  </si>
  <si>
    <t>x3</t>
  </si>
  <si>
    <t>x4</t>
  </si>
  <si>
    <t>x5</t>
  </si>
  <si>
    <t>bk</t>
  </si>
  <si>
    <t>ck</t>
  </si>
  <si>
    <t>xk</t>
  </si>
  <si>
    <t>TIP</t>
  </si>
  <si>
    <t>x1=0</t>
  </si>
  <si>
    <t>x2=0</t>
  </si>
  <si>
    <t>x3=160</t>
  </si>
  <si>
    <t>x4=60</t>
  </si>
  <si>
    <t>x5=150</t>
  </si>
  <si>
    <t>Z</t>
  </si>
  <si>
    <t>Zj</t>
  </si>
  <si>
    <t>ZJ-CJ</t>
  </si>
  <si>
    <t>BK/aij</t>
  </si>
  <si>
    <t>x2=10</t>
  </si>
  <si>
    <t>x3=120</t>
  </si>
  <si>
    <t>x4=0</t>
  </si>
  <si>
    <t>x5=100</t>
  </si>
  <si>
    <t>x1=18</t>
  </si>
  <si>
    <t>x2=4</t>
  </si>
  <si>
    <t>x3=0</t>
  </si>
  <si>
    <t>x5=22</t>
  </si>
  <si>
    <t xml:space="preserve">TOP </t>
  </si>
  <si>
    <t>Quiero Fabricar un nuevo producto</t>
  </si>
  <si>
    <t>X6</t>
  </si>
  <si>
    <t>C6= 50$/producto X6</t>
  </si>
  <si>
    <t>aij</t>
  </si>
  <si>
    <r>
      <t xml:space="preserve">1)        </t>
    </r>
    <r>
      <rPr>
        <sz val="11"/>
        <color theme="1"/>
        <rFont val="Arial"/>
        <family val="2"/>
      </rPr>
      <t>8x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+1X6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160</t>
    </r>
  </si>
  <si>
    <t>X6 Nuevo Producto</t>
  </si>
  <si>
    <r>
      <t xml:space="preserve">          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+ 6x</t>
    </r>
    <r>
      <rPr>
        <vertAlign val="subscript"/>
        <sz val="11"/>
        <color theme="1"/>
        <rFont val="Arial"/>
        <family val="2"/>
      </rPr>
      <t>2 +</t>
    </r>
    <r>
      <rPr>
        <sz val="11"/>
        <color theme="1"/>
        <rFont val="Arial"/>
        <family val="2"/>
      </rPr>
      <t xml:space="preserve"> 1X6  </t>
    </r>
    <r>
      <rPr>
        <sz val="11"/>
        <color theme="1"/>
        <rFont val="Symbol"/>
        <family val="1"/>
        <charset val="2"/>
      </rPr>
      <t xml:space="preserve">£  </t>
    </r>
    <r>
      <rPr>
        <sz val="11"/>
        <color theme="1"/>
        <rFont val="Arial"/>
        <family val="2"/>
      </rPr>
      <t xml:space="preserve">  60</t>
    </r>
  </si>
  <si>
    <r>
      <t xml:space="preserve">          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+ 5x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+ 1 X6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150</t>
    </r>
  </si>
  <si>
    <r>
      <t>Z = 30x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+ 40x</t>
    </r>
    <r>
      <rPr>
        <vertAlign val="subscript"/>
        <sz val="11"/>
        <color theme="1"/>
        <rFont val="Arial"/>
        <family val="2"/>
      </rPr>
      <t xml:space="preserve">2 + </t>
    </r>
    <r>
      <rPr>
        <sz val="11"/>
        <color theme="1"/>
        <rFont val="Arial"/>
        <family val="2"/>
      </rPr>
      <t>50 X6 (máx)</t>
    </r>
  </si>
  <si>
    <t>X</t>
  </si>
  <si>
    <t>?</t>
  </si>
  <si>
    <r>
      <t>7,5-C6</t>
    </r>
    <r>
      <rPr>
        <sz val="11"/>
        <color theme="1"/>
        <rFont val="Symbol"/>
        <family val="1"/>
        <charset val="2"/>
      </rPr>
      <t>&lt;0</t>
    </r>
  </si>
  <si>
    <t>CJ</t>
  </si>
  <si>
    <t>Z=Funcional</t>
  </si>
  <si>
    <t>Menor</t>
  </si>
  <si>
    <r>
      <t xml:space="preserve">           2x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+ 6x</t>
    </r>
    <r>
      <rPr>
        <vertAlign val="subscript"/>
        <sz val="11"/>
        <color theme="1"/>
        <rFont val="Arial"/>
        <family val="2"/>
      </rPr>
      <t>2 +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Symbol"/>
        <family val="1"/>
        <charset val="2"/>
      </rPr>
      <t xml:space="preserve">£  </t>
    </r>
    <r>
      <rPr>
        <sz val="11"/>
        <color theme="1"/>
        <rFont val="Arial"/>
        <family val="2"/>
      </rPr>
      <t xml:space="preserve">  60</t>
    </r>
  </si>
  <si>
    <r>
      <t xml:space="preserve">           6x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+ 5x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+ 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Arial"/>
        <family val="2"/>
      </rPr>
      <t xml:space="preserve">  150</t>
    </r>
  </si>
  <si>
    <r>
      <t>Z = 30x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+ 40x</t>
    </r>
    <r>
      <rPr>
        <vertAlign val="subscript"/>
        <sz val="11"/>
        <color theme="1"/>
        <rFont val="Arial"/>
        <family val="2"/>
      </rPr>
      <t xml:space="preserve">2 + </t>
    </r>
    <r>
      <rPr>
        <sz val="11"/>
        <color theme="1"/>
        <rFont val="Arial"/>
        <family val="2"/>
      </rPr>
      <t xml:space="preserve"> (máx)</t>
    </r>
  </si>
  <si>
    <t>Hoja de cálculo: [Ejercicios ladrillos.xlsx]Ejercicio1</t>
  </si>
  <si>
    <t>Informe creado: 28/9/2020 19:51:13</t>
  </si>
  <si>
    <t>Motor: Simplex LP</t>
  </si>
  <si>
    <t>Tiempo máximo Ilimitado,  Iteraciones Ilimitado, Precision 0,000001</t>
  </si>
  <si>
    <t>$AI$70</t>
  </si>
  <si>
    <t>Z=Funcional X1</t>
  </si>
  <si>
    <t>$AI$68</t>
  </si>
  <si>
    <t>$AJ$68</t>
  </si>
  <si>
    <t>$AJ$77</t>
  </si>
  <si>
    <t>$AJ$77&lt;=$AL$77</t>
  </si>
  <si>
    <t>$AJ$78</t>
  </si>
  <si>
    <t>$AJ$78&lt;=$AL$78</t>
  </si>
  <si>
    <t>$AJ$79</t>
  </si>
  <si>
    <t>$AJ$79&lt;=$AL$79</t>
  </si>
  <si>
    <t>$AI$68&gt;=0</t>
  </si>
  <si>
    <t>$AJ$68&gt;=0</t>
  </si>
  <si>
    <t>Coste</t>
  </si>
  <si>
    <t>Coeficiente</t>
  </si>
  <si>
    <t>Permisible</t>
  </si>
  <si>
    <t>Aumentar</t>
  </si>
  <si>
    <t>Reducir</t>
  </si>
  <si>
    <t>Sombra</t>
  </si>
  <si>
    <t>Precio</t>
  </si>
  <si>
    <t>Restricción</t>
  </si>
  <si>
    <t>Lado derecho</t>
  </si>
  <si>
    <t>C1</t>
  </si>
  <si>
    <t>C2</t>
  </si>
  <si>
    <t>Informe creado: 28/9/2020 20:00:18</t>
  </si>
  <si>
    <t>Y1</t>
  </si>
  <si>
    <t>Y2</t>
  </si>
  <si>
    <t>Y3</t>
  </si>
  <si>
    <t>Primal</t>
  </si>
  <si>
    <t>Dual</t>
  </si>
  <si>
    <t>W Min</t>
  </si>
  <si>
    <t>160 Y1 + 60 Y2 + 150 Y3</t>
  </si>
  <si>
    <t>&gt;=</t>
  </si>
  <si>
    <t>8 Y1 + 2 Y2 + 6 y3</t>
  </si>
  <si>
    <t>4Y1 + 6Y2 + 5 Y3</t>
  </si>
  <si>
    <t>y1, y2, y3 mayor o igual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</si>
</sst>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Symbol"/>
      <family val="1"/>
      <charset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4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0" fillId="0" borderId="0" xfId="0" quotePrefix="1"/>
    <xf numFmtId="0" fontId="0" fillId="3" borderId="0" xfId="0" applyFill="1"/>
    <xf numFmtId="0" fontId="0" fillId="3" borderId="0" xfId="0" quotePrefix="1" applyFill="1"/>
    <xf numFmtId="0" fontId="0" fillId="0" borderId="0" xfId="0" applyFill="1" applyBorder="1"/>
    <xf numFmtId="0" fontId="0" fillId="0" borderId="7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7" fillId="0" borderId="0" xfId="0" applyFont="1"/>
    <xf numFmtId="0" fontId="0" fillId="0" borderId="9" xfId="0" applyBorder="1"/>
    <xf numFmtId="0" fontId="0" fillId="0" borderId="0" xfId="0" applyBorder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0" borderId="0" xfId="0" applyFont="1"/>
    <xf numFmtId="0" fontId="0" fillId="4" borderId="9" xfId="0" applyFill="1" applyBorder="1"/>
    <xf numFmtId="0" fontId="0" fillId="2" borderId="0" xfId="0" quotePrefix="1" applyFill="1"/>
    <xf numFmtId="0" fontId="10" fillId="2" borderId="0" xfId="0" applyFont="1" applyFill="1"/>
    <xf numFmtId="0" fontId="0" fillId="5" borderId="9" xfId="0" applyFill="1" applyBorder="1"/>
    <xf numFmtId="0" fontId="0" fillId="5" borderId="0" xfId="0" applyFill="1"/>
    <xf numFmtId="0" fontId="0" fillId="4" borderId="10" xfId="0" applyFill="1" applyBorder="1"/>
    <xf numFmtId="0" fontId="0" fillId="6" borderId="9" xfId="0" applyFill="1" applyBorder="1"/>
    <xf numFmtId="0" fontId="0" fillId="6" borderId="0" xfId="0" applyFill="1"/>
    <xf numFmtId="0" fontId="0" fillId="6" borderId="11" xfId="0" applyFill="1" applyBorder="1"/>
    <xf numFmtId="0" fontId="0" fillId="3" borderId="9" xfId="0" applyFill="1" applyBorder="1"/>
    <xf numFmtId="0" fontId="0" fillId="7" borderId="9" xfId="0" applyFill="1" applyBorder="1"/>
    <xf numFmtId="0" fontId="0" fillId="7" borderId="0" xfId="0" applyFill="1"/>
    <xf numFmtId="0" fontId="0" fillId="0" borderId="9" xfId="0" applyFill="1" applyBorder="1"/>
    <xf numFmtId="0" fontId="0" fillId="0" borderId="11" xfId="0" applyFill="1" applyBorder="1"/>
    <xf numFmtId="0" fontId="0" fillId="8" borderId="0" xfId="0" applyFill="1"/>
    <xf numFmtId="0" fontId="8" fillId="8" borderId="0" xfId="0" applyFont="1" applyFill="1"/>
    <xf numFmtId="0" fontId="0" fillId="2" borderId="9" xfId="0" applyFill="1" applyBorder="1"/>
    <xf numFmtId="0" fontId="11" fillId="0" borderId="0" xfId="0" applyFont="1"/>
    <xf numFmtId="0" fontId="0" fillId="2" borderId="0" xfId="0" applyFill="1" applyBorder="1"/>
    <xf numFmtId="0" fontId="0" fillId="2" borderId="12" xfId="0" applyFill="1" applyBorder="1"/>
    <xf numFmtId="0" fontId="0" fillId="9" borderId="0" xfId="0" applyFill="1"/>
    <xf numFmtId="0" fontId="0" fillId="9" borderId="12" xfId="0" applyFill="1" applyBorder="1"/>
    <xf numFmtId="0" fontId="0" fillId="5" borderId="12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10" borderId="13" xfId="0" applyFill="1" applyBorder="1"/>
    <xf numFmtId="0" fontId="0" fillId="10" borderId="14" xfId="0" applyFill="1" applyBorder="1"/>
    <xf numFmtId="0" fontId="13" fillId="0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5" fontId="0" fillId="0" borderId="0" xfId="1" applyNumberFormat="1" applyFont="1" applyFill="1" applyBorder="1" applyAlignment="1"/>
    <xf numFmtId="165" fontId="0" fillId="0" borderId="0" xfId="1" applyNumberFormat="1" applyFont="1"/>
    <xf numFmtId="0" fontId="0" fillId="10" borderId="0" xfId="0" applyFill="1"/>
    <xf numFmtId="0" fontId="14" fillId="1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403541</xdr:colOff>
      <xdr:row>18</xdr:row>
      <xdr:rowOff>162668</xdr:rowOff>
    </xdr:from>
    <xdr:to>
      <xdr:col>26</xdr:col>
      <xdr:colOff>114905</xdr:colOff>
      <xdr:row>31</xdr:row>
      <xdr:rowOff>9692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5AFA09-301E-4AB4-8BF8-8728675F913D}"/>
            </a:ext>
          </a:extLst>
        </xdr:cNvPr>
        <xdr:cNvCxnSpPr/>
      </xdr:nvCxnSpPr>
      <xdr:spPr>
        <a:xfrm flipH="1" flipV="1">
          <a:off x="10725177" y="3539713"/>
          <a:ext cx="3486728" cy="224847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476250</xdr:colOff>
      <xdr:row>22</xdr:row>
      <xdr:rowOff>31750</xdr:rowOff>
    </xdr:from>
    <xdr:to>
      <xdr:col>22</xdr:col>
      <xdr:colOff>10583</xdr:colOff>
      <xdr:row>27</xdr:row>
      <xdr:rowOff>63500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6778FF7-B61E-44CC-A489-BF916DE6A568}"/>
            </a:ext>
          </a:extLst>
        </xdr:cNvPr>
        <xdr:cNvCxnSpPr/>
      </xdr:nvCxnSpPr>
      <xdr:spPr>
        <a:xfrm>
          <a:off x="11557000" y="4053417"/>
          <a:ext cx="1629833" cy="931333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531812</xdr:colOff>
      <xdr:row>18</xdr:row>
      <xdr:rowOff>31750</xdr:rowOff>
    </xdr:from>
    <xdr:to>
      <xdr:col>20</xdr:col>
      <xdr:colOff>79375</xdr:colOff>
      <xdr:row>30</xdr:row>
      <xdr:rowOff>7937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8139FD0-96AE-4412-9FC2-3BAF9EF76287}"/>
            </a:ext>
          </a:extLst>
        </xdr:cNvPr>
        <xdr:cNvCxnSpPr/>
      </xdr:nvCxnSpPr>
      <xdr:spPr>
        <a:xfrm>
          <a:off x="11620500" y="3389313"/>
          <a:ext cx="1198563" cy="216693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269874</xdr:colOff>
      <xdr:row>22</xdr:row>
      <xdr:rowOff>47625</xdr:rowOff>
    </xdr:from>
    <xdr:to>
      <xdr:col>21</xdr:col>
      <xdr:colOff>206375</xdr:colOff>
      <xdr:row>25</xdr:row>
      <xdr:rowOff>174625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730D30A-8950-43EC-AA46-9407ACAFDD54}"/>
            </a:ext>
          </a:extLst>
        </xdr:cNvPr>
        <xdr:cNvCxnSpPr/>
      </xdr:nvCxnSpPr>
      <xdr:spPr>
        <a:xfrm>
          <a:off x="11358562" y="4135438"/>
          <a:ext cx="1809751" cy="674687"/>
        </a:xfrm>
        <a:prstGeom prst="line">
          <a:avLst/>
        </a:prstGeom>
        <a:ln w="254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167409</xdr:colOff>
      <xdr:row>20</xdr:row>
      <xdr:rowOff>46182</xdr:rowOff>
    </xdr:from>
    <xdr:to>
      <xdr:col>22</xdr:col>
      <xdr:colOff>5772</xdr:colOff>
      <xdr:row>25</xdr:row>
      <xdr:rowOff>51955</xdr:rowOff>
    </xdr:to>
    <xdr:sp macro="" textlink="">
      <xdr:nvSpPr>
        <xdr:cNvPr id="21" name="Flecha: hacia arriba 20">
          <a:extLst>
            <a:ext uri="{FF2B5EF4-FFF2-40B4-BE49-F238E27FC236}">
              <a16:creationId xmlns:a16="http://schemas.microsoft.com/office/drawing/2014/main" id="{6165FEE4-C78A-4787-8574-AD0BA082470F}"/>
            </a:ext>
          </a:extLst>
        </xdr:cNvPr>
        <xdr:cNvSpPr/>
      </xdr:nvSpPr>
      <xdr:spPr>
        <a:xfrm rot="1052833">
          <a:off x="12913591" y="3792682"/>
          <a:ext cx="288636" cy="929409"/>
        </a:xfrm>
        <a:prstGeom prst="up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202044</xdr:colOff>
      <xdr:row>26</xdr:row>
      <xdr:rowOff>57728</xdr:rowOff>
    </xdr:from>
    <xdr:to>
      <xdr:col>21</xdr:col>
      <xdr:colOff>11267</xdr:colOff>
      <xdr:row>31</xdr:row>
      <xdr:rowOff>112500</xdr:rowOff>
    </xdr:to>
    <xdr:sp macro="" textlink="">
      <xdr:nvSpPr>
        <xdr:cNvPr id="22" name="Flecha: hacia abajo 21">
          <a:extLst>
            <a:ext uri="{FF2B5EF4-FFF2-40B4-BE49-F238E27FC236}">
              <a16:creationId xmlns:a16="http://schemas.microsoft.com/office/drawing/2014/main" id="{D868C780-F529-44EE-8782-F407374D815D}"/>
            </a:ext>
          </a:extLst>
        </xdr:cNvPr>
        <xdr:cNvSpPr/>
      </xdr:nvSpPr>
      <xdr:spPr>
        <a:xfrm rot="2447289">
          <a:off x="12497953" y="4912592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608847</xdr:colOff>
      <xdr:row>19</xdr:row>
      <xdr:rowOff>47473</xdr:rowOff>
    </xdr:from>
    <xdr:to>
      <xdr:col>15</xdr:col>
      <xdr:colOff>725332</xdr:colOff>
      <xdr:row>22</xdr:row>
      <xdr:rowOff>131498</xdr:rowOff>
    </xdr:to>
    <xdr:sp macro="" textlink="">
      <xdr:nvSpPr>
        <xdr:cNvPr id="23" name="Flecha: hacia abajo 22">
          <a:extLst>
            <a:ext uri="{FF2B5EF4-FFF2-40B4-BE49-F238E27FC236}">
              <a16:creationId xmlns:a16="http://schemas.microsoft.com/office/drawing/2014/main" id="{4F24A101-F69E-43B3-B744-C9EB01D8CB62}"/>
            </a:ext>
          </a:extLst>
        </xdr:cNvPr>
        <xdr:cNvSpPr/>
      </xdr:nvSpPr>
      <xdr:spPr>
        <a:xfrm rot="3390234">
          <a:off x="11050622" y="3489107"/>
          <a:ext cx="638207" cy="878485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144319</xdr:colOff>
      <xdr:row>23</xdr:row>
      <xdr:rowOff>115454</xdr:rowOff>
    </xdr:from>
    <xdr:to>
      <xdr:col>17</xdr:col>
      <xdr:colOff>23091</xdr:colOff>
      <xdr:row>24</xdr:row>
      <xdr:rowOff>5773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F5E2A590-8EE2-4D6A-8F2D-31FCB566F070}"/>
            </a:ext>
          </a:extLst>
        </xdr:cNvPr>
        <xdr:cNvSpPr/>
      </xdr:nvSpPr>
      <xdr:spPr>
        <a:xfrm>
          <a:off x="11989955" y="4416136"/>
          <a:ext cx="103909" cy="7504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127000</xdr:colOff>
      <xdr:row>0</xdr:row>
      <xdr:rowOff>42333</xdr:rowOff>
    </xdr:from>
    <xdr:to>
      <xdr:col>55</xdr:col>
      <xdr:colOff>127000</xdr:colOff>
      <xdr:row>27</xdr:row>
      <xdr:rowOff>127000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F0D03122-8364-492B-AFD5-E8662F6660C0}"/>
            </a:ext>
          </a:extLst>
        </xdr:cNvPr>
        <xdr:cNvCxnSpPr/>
      </xdr:nvCxnSpPr>
      <xdr:spPr>
        <a:xfrm flipH="1" flipV="1">
          <a:off x="15441083" y="42333"/>
          <a:ext cx="6233584" cy="4942417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624416</xdr:colOff>
      <xdr:row>5</xdr:row>
      <xdr:rowOff>74084</xdr:rowOff>
    </xdr:from>
    <xdr:to>
      <xdr:col>59</xdr:col>
      <xdr:colOff>137583</xdr:colOff>
      <xdr:row>33</xdr:row>
      <xdr:rowOff>42333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713B5C0-783E-43C1-99ED-8DEEEF8C9CA2}"/>
            </a:ext>
          </a:extLst>
        </xdr:cNvPr>
        <xdr:cNvCxnSpPr/>
      </xdr:nvCxnSpPr>
      <xdr:spPr>
        <a:xfrm>
          <a:off x="12562416" y="973667"/>
          <a:ext cx="11049000" cy="5005916"/>
        </a:xfrm>
        <a:prstGeom prst="line">
          <a:avLst/>
        </a:prstGeom>
        <a:ln w="254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1</xdr:row>
      <xdr:rowOff>31750</xdr:rowOff>
    </xdr:from>
    <xdr:to>
      <xdr:col>31</xdr:col>
      <xdr:colOff>190500</xdr:colOff>
      <xdr:row>31</xdr:row>
      <xdr:rowOff>10583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D66B884-F310-4BC0-BACD-D3B6E9B753D6}"/>
            </a:ext>
          </a:extLst>
        </xdr:cNvPr>
        <xdr:cNvCxnSpPr/>
      </xdr:nvCxnSpPr>
      <xdr:spPr>
        <a:xfrm flipV="1">
          <a:off x="16912167" y="211667"/>
          <a:ext cx="0" cy="5376333"/>
        </a:xfrm>
        <a:prstGeom prst="line">
          <a:avLst/>
        </a:prstGeom>
        <a:ln w="412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31750</xdr:colOff>
      <xdr:row>6</xdr:row>
      <xdr:rowOff>74083</xdr:rowOff>
    </xdr:from>
    <xdr:to>
      <xdr:col>31</xdr:col>
      <xdr:colOff>169333</xdr:colOff>
      <xdr:row>16</xdr:row>
      <xdr:rowOff>84666</xdr:rowOff>
    </xdr:to>
    <xdr:sp macro="" textlink="">
      <xdr:nvSpPr>
        <xdr:cNvPr id="17" name="Triángulo rectángulo 16">
          <a:extLst>
            <a:ext uri="{FF2B5EF4-FFF2-40B4-BE49-F238E27FC236}">
              <a16:creationId xmlns:a16="http://schemas.microsoft.com/office/drawing/2014/main" id="{B26131F4-E9CB-410D-B97D-D57F9DFF3B4F}"/>
            </a:ext>
          </a:extLst>
        </xdr:cNvPr>
        <xdr:cNvSpPr/>
      </xdr:nvSpPr>
      <xdr:spPr>
        <a:xfrm>
          <a:off x="12731750" y="1153583"/>
          <a:ext cx="4159250" cy="1809750"/>
        </a:xfrm>
        <a:prstGeom prst="rtTriangle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677333</xdr:colOff>
      <xdr:row>18</xdr:row>
      <xdr:rowOff>63500</xdr:rowOff>
    </xdr:from>
    <xdr:to>
      <xdr:col>27</xdr:col>
      <xdr:colOff>42334</xdr:colOff>
      <xdr:row>39</xdr:row>
      <xdr:rowOff>52917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F6AE7F2A-8683-4D19-A35E-A01ECFB6B196}"/>
            </a:ext>
          </a:extLst>
        </xdr:cNvPr>
        <xdr:cNvCxnSpPr/>
      </xdr:nvCxnSpPr>
      <xdr:spPr>
        <a:xfrm flipH="1" flipV="1">
          <a:off x="10329333" y="3302000"/>
          <a:ext cx="5630334" cy="3767667"/>
        </a:xfrm>
        <a:prstGeom prst="line">
          <a:avLst/>
        </a:prstGeom>
        <a:ln w="190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78316</xdr:colOff>
      <xdr:row>1</xdr:row>
      <xdr:rowOff>141816</xdr:rowOff>
    </xdr:from>
    <xdr:to>
      <xdr:col>40</xdr:col>
      <xdr:colOff>78316</xdr:colOff>
      <xdr:row>22</xdr:row>
      <xdr:rowOff>131233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EBFF87D-2907-47F1-8F82-E2D9B069A7C1}"/>
            </a:ext>
          </a:extLst>
        </xdr:cNvPr>
        <xdr:cNvCxnSpPr/>
      </xdr:nvCxnSpPr>
      <xdr:spPr>
        <a:xfrm flipH="1" flipV="1">
          <a:off x="12979399" y="321733"/>
          <a:ext cx="5630334" cy="3767667"/>
        </a:xfrm>
        <a:prstGeom prst="line">
          <a:avLst/>
        </a:prstGeom>
        <a:ln w="190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17</xdr:col>
      <xdr:colOff>173530</xdr:colOff>
      <xdr:row>16</xdr:row>
      <xdr:rowOff>67742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96DF6079-23E9-407A-8B81-2C7B1EE0A773}"/>
            </a:ext>
          </a:extLst>
        </xdr:cNvPr>
        <xdr:cNvSpPr txBox="1"/>
      </xdr:nvSpPr>
      <xdr:spPr>
        <a:xfrm>
          <a:off x="7023100" y="368300"/>
          <a:ext cx="4745530" cy="267759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A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AR"/>
            <a:t>X1 = 18 Y X2 = 4 $700</a:t>
          </a:r>
        </a:p>
        <a:p>
          <a:r>
            <a:rPr lang="es-AR"/>
            <a:t>C1= 30$/Unidad X1</a:t>
          </a:r>
        </a:p>
        <a:p>
          <a:r>
            <a:rPr lang="es-AR"/>
            <a:t>C2=$40/Unidad X2 Con C2 Cte</a:t>
          </a:r>
        </a:p>
        <a:p>
          <a:endParaRPr lang="es-AR"/>
        </a:p>
        <a:p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PENDIENTE R1˂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</a:t>
          </a:r>
          <a:r>
            <a:rPr lang="es-AR"/>
            <a:t>-C1/C2 </a:t>
          </a:r>
          <a:r>
            <a:rPr lang="es-AR">
              <a:sym typeface="Symbol" panose="05050102010706020507" pitchFamily="18" charset="2"/>
            </a:rPr>
            <a:t>= PENDIENTE R2</a:t>
          </a:r>
        </a:p>
        <a:p>
          <a:r>
            <a:rPr lang="es-AR"/>
            <a:t>-8/4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 ˂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</a:t>
          </a:r>
          <a:r>
            <a:rPr lang="es-AR"/>
            <a:t>-C1/C2 </a:t>
          </a:r>
          <a:r>
            <a:rPr lang="es-AR">
              <a:sym typeface="Symbol" panose="05050102010706020507" pitchFamily="18" charset="2"/>
            </a:rPr>
            <a:t>= -2/6</a:t>
          </a:r>
        </a:p>
        <a:p>
          <a:r>
            <a:rPr lang="es-AR">
              <a:sym typeface="Symbol" panose="05050102010706020507" pitchFamily="18" charset="2"/>
            </a:rPr>
            <a:t>-8/4 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˂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</a:t>
          </a:r>
          <a:r>
            <a:rPr lang="es-AR"/>
            <a:t>-C1/40 </a:t>
          </a:r>
          <a:r>
            <a:rPr lang="es-AR">
              <a:sym typeface="Symbol" panose="05050102010706020507" pitchFamily="18" charset="2"/>
            </a:rPr>
            <a:t>= -2/6</a:t>
          </a:r>
        </a:p>
        <a:p>
          <a:r>
            <a:rPr lang="es-AR">
              <a:sym typeface="Symbol" panose="05050102010706020507" pitchFamily="18" charset="2"/>
            </a:rPr>
            <a:t>-8/4*40 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˂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</a:t>
          </a:r>
          <a:r>
            <a:rPr lang="es-AR"/>
            <a:t>-C1 </a:t>
          </a:r>
          <a:r>
            <a:rPr lang="es-AR">
              <a:sym typeface="Symbol" panose="05050102010706020507" pitchFamily="18" charset="2"/>
            </a:rPr>
            <a:t>= -2/6*40</a:t>
          </a:r>
        </a:p>
        <a:p>
          <a:r>
            <a:rPr lang="es-AR">
              <a:solidFill>
                <a:srgbClr val="FF0000"/>
              </a:solidFill>
              <a:sym typeface="Symbol" panose="05050102010706020507" pitchFamily="18" charset="2"/>
            </a:rPr>
            <a:t>80&gt;= C1 &gt;=13,3  </a:t>
          </a:r>
          <a:r>
            <a:rPr lang="es-AR">
              <a:sym typeface="Symbol" panose="05050102010706020507" pitchFamily="18" charset="2"/>
            </a:rPr>
            <a:t>x1= 18 X2 = 4 y C2 Cte = 40 </a:t>
          </a:r>
          <a:endParaRPr lang="es-AR"/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280932</xdr:colOff>
      <xdr:row>34</xdr:row>
      <xdr:rowOff>8771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DF6079-23E9-407A-8B81-2C7B1EE0A773}"/>
            </a:ext>
          </a:extLst>
        </xdr:cNvPr>
        <xdr:cNvSpPr txBox="1"/>
      </xdr:nvSpPr>
      <xdr:spPr>
        <a:xfrm>
          <a:off x="5372100" y="3168650"/>
          <a:ext cx="4852932" cy="31393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A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AR"/>
            <a:t>X1 = 18 Y X2 = 4 $700</a:t>
          </a:r>
        </a:p>
        <a:p>
          <a:r>
            <a:rPr lang="es-AR"/>
            <a:t>C1= 30$/Unidad X1</a:t>
          </a:r>
        </a:p>
        <a:p>
          <a:r>
            <a:rPr lang="es-AR"/>
            <a:t>C2=$40/Unidad X2</a:t>
          </a:r>
        </a:p>
        <a:p>
          <a:r>
            <a:rPr lang="es-AR"/>
            <a:t>Con C1 Cte</a:t>
          </a:r>
        </a:p>
        <a:p>
          <a:endParaRPr lang="es-AR"/>
        </a:p>
        <a:p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PENDIENTE R1</a:t>
          </a:r>
          <a:r>
            <a:rPr lang="es-AR">
              <a:sym typeface="Symbol" panose="05050102010706020507" pitchFamily="18" charset="2"/>
            </a:rPr>
            <a:t> &gt;= </a:t>
          </a:r>
          <a:r>
            <a:rPr lang="es-AR"/>
            <a:t>-C2/C1 </a:t>
          </a:r>
          <a:r>
            <a:rPr lang="es-AR">
              <a:sym typeface="Symbol" panose="05050102010706020507" pitchFamily="18" charset="2"/>
            </a:rPr>
            <a:t>&gt;= PENDIENTE R2</a:t>
          </a:r>
        </a:p>
        <a:p>
          <a:r>
            <a:rPr lang="es-AR"/>
            <a:t>-4/8</a:t>
          </a:r>
          <a:r>
            <a:rPr lang="es-AR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AR">
              <a:sym typeface="Symbol" panose="05050102010706020507" pitchFamily="18" charset="2"/>
            </a:rPr>
            <a:t>&gt;= </a:t>
          </a:r>
          <a:r>
            <a:rPr lang="es-AR"/>
            <a:t>-C2/30 </a:t>
          </a:r>
          <a:r>
            <a:rPr lang="es-AR">
              <a:sym typeface="Symbol" panose="05050102010706020507" pitchFamily="18" charset="2"/>
            </a:rPr>
            <a:t>&gt;= -6/2</a:t>
          </a:r>
        </a:p>
        <a:p>
          <a:r>
            <a:rPr lang="es-AR">
              <a:sym typeface="Symbol" panose="05050102010706020507" pitchFamily="18" charset="2"/>
            </a:rPr>
            <a:t>-4/8*30 &gt;= </a:t>
          </a:r>
          <a:r>
            <a:rPr lang="es-AR"/>
            <a:t>-C2 </a:t>
          </a:r>
          <a:r>
            <a:rPr lang="es-AR">
              <a:sym typeface="Symbol" panose="05050102010706020507" pitchFamily="18" charset="2"/>
            </a:rPr>
            <a:t>&gt;= -6/2*30</a:t>
          </a:r>
        </a:p>
        <a:p>
          <a:r>
            <a:rPr lang="es-AR">
              <a:sym typeface="Symbol" panose="05050102010706020507" pitchFamily="18" charset="2"/>
            </a:rPr>
            <a:t>15  C2 90</a:t>
          </a:r>
        </a:p>
        <a:p>
          <a:r>
            <a:rPr lang="es-AR">
              <a:sym typeface="Symbol" panose="05050102010706020507" pitchFamily="18" charset="2"/>
            </a:rPr>
            <a:t>X1= 18 y X2 =4 con C1 cte = 30$/unidad X1</a:t>
          </a:r>
        </a:p>
        <a:p>
          <a:endParaRPr lang="es-A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716643</xdr:colOff>
      <xdr:row>0</xdr:row>
      <xdr:rowOff>154214</xdr:rowOff>
    </xdr:from>
    <xdr:to>
      <xdr:col>20</xdr:col>
      <xdr:colOff>36286</xdr:colOff>
      <xdr:row>28</xdr:row>
      <xdr:rowOff>154214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701E894-92F6-43F9-9EA4-DEC6751A1B38}"/>
            </a:ext>
          </a:extLst>
        </xdr:cNvPr>
        <xdr:cNvCxnSpPr/>
      </xdr:nvCxnSpPr>
      <xdr:spPr>
        <a:xfrm>
          <a:off x="5778500" y="154214"/>
          <a:ext cx="3256643" cy="5134429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562429</xdr:colOff>
      <xdr:row>18</xdr:row>
      <xdr:rowOff>145143</xdr:rowOff>
    </xdr:from>
    <xdr:to>
      <xdr:col>28</xdr:col>
      <xdr:colOff>471714</xdr:colOff>
      <xdr:row>27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DD0937E-D005-4BB6-A745-9C565D441B18}"/>
            </a:ext>
          </a:extLst>
        </xdr:cNvPr>
        <xdr:cNvCxnSpPr/>
      </xdr:nvCxnSpPr>
      <xdr:spPr>
        <a:xfrm>
          <a:off x="5624286" y="3465286"/>
          <a:ext cx="5660571" cy="1487714"/>
        </a:xfrm>
        <a:prstGeom prst="line">
          <a:avLst/>
        </a:prstGeom>
        <a:ln w="254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127000</xdr:colOff>
      <xdr:row>12</xdr:row>
      <xdr:rowOff>172357</xdr:rowOff>
    </xdr:from>
    <xdr:to>
      <xdr:col>24</xdr:col>
      <xdr:colOff>27214</xdr:colOff>
      <xdr:row>29</xdr:row>
      <xdr:rowOff>90714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FE3A9CE-B868-41AB-8303-ADE3D2FB7654}"/>
            </a:ext>
          </a:extLst>
        </xdr:cNvPr>
        <xdr:cNvCxnSpPr/>
      </xdr:nvCxnSpPr>
      <xdr:spPr>
        <a:xfrm>
          <a:off x="5950857" y="2403928"/>
          <a:ext cx="3982357" cy="3002643"/>
        </a:xfrm>
        <a:prstGeom prst="line">
          <a:avLst/>
        </a:prstGeom>
        <a:ln w="254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635000</xdr:colOff>
      <xdr:row>24</xdr:row>
      <xdr:rowOff>127001</xdr:rowOff>
    </xdr:from>
    <xdr:to>
      <xdr:col>6</xdr:col>
      <xdr:colOff>172357</xdr:colOff>
      <xdr:row>26</xdr:row>
      <xdr:rowOff>117929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A918BD75-EB24-47B3-A014-C5CB701AFEB8}"/>
            </a:ext>
          </a:extLst>
        </xdr:cNvPr>
        <xdr:cNvSpPr/>
      </xdr:nvSpPr>
      <xdr:spPr>
        <a:xfrm>
          <a:off x="5696857" y="4535715"/>
          <a:ext cx="299357" cy="3537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297543</xdr:colOff>
      <xdr:row>17</xdr:row>
      <xdr:rowOff>143330</xdr:rowOff>
    </xdr:from>
    <xdr:to>
      <xdr:col>5</xdr:col>
      <xdr:colOff>596900</xdr:colOff>
      <xdr:row>19</xdr:row>
      <xdr:rowOff>134258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FAFE18B-5EB6-4D23-9E17-43BBE9F45336}"/>
            </a:ext>
          </a:extLst>
        </xdr:cNvPr>
        <xdr:cNvSpPr/>
      </xdr:nvSpPr>
      <xdr:spPr>
        <a:xfrm>
          <a:off x="5359400" y="3282044"/>
          <a:ext cx="299357" cy="3537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59872</xdr:colOff>
      <xdr:row>21</xdr:row>
      <xdr:rowOff>105229</xdr:rowOff>
    </xdr:from>
    <xdr:to>
      <xdr:col>17</xdr:col>
      <xdr:colOff>132443</xdr:colOff>
      <xdr:row>23</xdr:row>
      <xdr:rowOff>96157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B9A10317-CF3E-4ED8-BDA5-DBBB02BC795F}"/>
            </a:ext>
          </a:extLst>
        </xdr:cNvPr>
        <xdr:cNvSpPr/>
      </xdr:nvSpPr>
      <xdr:spPr>
        <a:xfrm>
          <a:off x="8151586" y="3969658"/>
          <a:ext cx="299357" cy="3537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12700</xdr:colOff>
      <xdr:row>24</xdr:row>
      <xdr:rowOff>121558</xdr:rowOff>
    </xdr:from>
    <xdr:to>
      <xdr:col>18</xdr:col>
      <xdr:colOff>85271</xdr:colOff>
      <xdr:row>26</xdr:row>
      <xdr:rowOff>112486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9F607F07-4428-44CE-B380-AE0B17E4F6BC}"/>
            </a:ext>
          </a:extLst>
        </xdr:cNvPr>
        <xdr:cNvSpPr/>
      </xdr:nvSpPr>
      <xdr:spPr>
        <a:xfrm>
          <a:off x="8331200" y="4530272"/>
          <a:ext cx="299357" cy="3537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6795-BFBA-49BE-8AB7-0E60F7DA67C8}">
  <dimension ref="C2:AB31"/>
  <sheetViews>
    <sheetView showGridLines="0" topLeftCell="M16" zoomScale="110" zoomScaleNormal="110" workbookViewId="0">
      <selection activeCell="AA27" sqref="AA27"/>
    </sheetView>
  </sheetViews>
  <sheetFormatPr baseColWidth="10" defaultRowHeight="14.5" x14ac:dyDescent="0.35"/>
  <cols>
    <col min="3" max="3" width="11.81640625" bestFit="1" customWidth="1"/>
    <col min="4" max="4" width="15.453125" bestFit="1" customWidth="1"/>
    <col min="6" max="6" width="3.81640625" bestFit="1" customWidth="1"/>
    <col min="7" max="7" width="7.6328125" customWidth="1"/>
    <col min="17" max="26" width="3.1796875" customWidth="1"/>
  </cols>
  <sheetData>
    <row r="2" spans="3:26" x14ac:dyDescent="0.35"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3:26" x14ac:dyDescent="0.35"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3:26" ht="16" x14ac:dyDescent="0.35">
      <c r="K4" s="11" t="s">
        <v>65</v>
      </c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3:26" ht="16" x14ac:dyDescent="0.35">
      <c r="K5" s="11" t="s">
        <v>62</v>
      </c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3:26" ht="16" x14ac:dyDescent="0.35">
      <c r="C6" t="s">
        <v>144</v>
      </c>
      <c r="K6" s="11" t="s">
        <v>63</v>
      </c>
      <c r="M6" s="11" t="s">
        <v>66</v>
      </c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3:26" x14ac:dyDescent="0.35">
      <c r="H7" t="s">
        <v>143</v>
      </c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3:26" x14ac:dyDescent="0.35">
      <c r="C8" s="1">
        <v>1.1764705882352942</v>
      </c>
      <c r="D8" s="1" t="s">
        <v>6</v>
      </c>
      <c r="F8">
        <v>5</v>
      </c>
      <c r="H8" s="1">
        <f>+C8*F8+F9*C9</f>
        <v>9.0588235294117645</v>
      </c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3:26" x14ac:dyDescent="0.35">
      <c r="C9" s="1">
        <v>1.0588235294117647</v>
      </c>
      <c r="D9" s="1" t="s">
        <v>7</v>
      </c>
      <c r="F9">
        <v>3</v>
      </c>
      <c r="L9">
        <f>12/8</f>
        <v>1.5</v>
      </c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3:26" x14ac:dyDescent="0.35"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3:26" x14ac:dyDescent="0.35">
      <c r="C11">
        <v>4</v>
      </c>
      <c r="D11">
        <v>5</v>
      </c>
      <c r="E11" t="s">
        <v>146</v>
      </c>
      <c r="F11">
        <v>10</v>
      </c>
      <c r="G11">
        <f>+C8*C11+C9*D11</f>
        <v>10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3:26" x14ac:dyDescent="0.35">
      <c r="C12">
        <v>5</v>
      </c>
      <c r="D12">
        <v>2</v>
      </c>
      <c r="E12" t="s">
        <v>5</v>
      </c>
      <c r="F12">
        <v>10</v>
      </c>
      <c r="G12">
        <f>+C8*C12+D12*C9</f>
        <v>8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3:26" x14ac:dyDescent="0.35">
      <c r="C13">
        <v>3</v>
      </c>
      <c r="D13">
        <v>8</v>
      </c>
      <c r="E13" t="s">
        <v>5</v>
      </c>
      <c r="F13">
        <v>12</v>
      </c>
      <c r="G13">
        <f>+C13*C8+D13*C9</f>
        <v>12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3:26" x14ac:dyDescent="0.35"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3:26" x14ac:dyDescent="0.35"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3:26" x14ac:dyDescent="0.35"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6:28" x14ac:dyDescent="0.35"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6:28" x14ac:dyDescent="0.35"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6:28" x14ac:dyDescent="0.35"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6:28" x14ac:dyDescent="0.35">
      <c r="P20">
        <v>5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6:28" x14ac:dyDescent="0.35"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6:28" x14ac:dyDescent="0.35"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6:28" x14ac:dyDescent="0.35">
      <c r="P23">
        <v>2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6:28" x14ac:dyDescent="0.35"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32"/>
    </row>
    <row r="25" spans="16:28" x14ac:dyDescent="0.35"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12"/>
      <c r="AB25" s="12"/>
    </row>
    <row r="26" spans="16:28" x14ac:dyDescent="0.35">
      <c r="P26" s="32"/>
    </row>
    <row r="27" spans="16:28" x14ac:dyDescent="0.35">
      <c r="P27" s="32"/>
      <c r="W27" t="s">
        <v>148</v>
      </c>
    </row>
    <row r="28" spans="16:28" x14ac:dyDescent="0.35">
      <c r="P28" s="12"/>
      <c r="W28" t="s">
        <v>150</v>
      </c>
    </row>
    <row r="30" spans="16:28" x14ac:dyDescent="0.35">
      <c r="X30" t="s">
        <v>147</v>
      </c>
    </row>
    <row r="31" spans="16:28" x14ac:dyDescent="0.35">
      <c r="T31" t="s">
        <v>149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C406-C265-4FF4-AFFD-BED458AE3FDC}">
  <dimension ref="A1:J14"/>
  <sheetViews>
    <sheetView showGridLines="0" workbookViewId="0">
      <selection sqref="A1:A3"/>
    </sheetView>
  </sheetViews>
  <sheetFormatPr baseColWidth="10" defaultRowHeight="14.5" x14ac:dyDescent="0.35"/>
  <cols>
    <col min="1" max="1" width="2.1796875" customWidth="1"/>
    <col min="2" max="2" width="5.453125" bestFit="1" customWidth="1"/>
    <col min="3" max="3" width="7.7265625" bestFit="1" customWidth="1"/>
    <col min="4" max="4" width="5.26953125" bestFit="1" customWidth="1"/>
    <col min="5" max="5" width="2.1796875" customWidth="1"/>
    <col min="6" max="6" width="7.08984375" bestFit="1" customWidth="1"/>
    <col min="7" max="7" width="9.1796875" bestFit="1" customWidth="1"/>
    <col min="8" max="8" width="2.1796875" customWidth="1"/>
    <col min="9" max="9" width="7.90625" bestFit="1" customWidth="1"/>
    <col min="10" max="10" width="9.1796875" bestFit="1" customWidth="1"/>
  </cols>
  <sheetData>
    <row r="1" spans="1:10" x14ac:dyDescent="0.35">
      <c r="A1" s="2" t="s">
        <v>54</v>
      </c>
    </row>
    <row r="2" spans="1:10" x14ac:dyDescent="0.35">
      <c r="A2" s="2" t="s">
        <v>197</v>
      </c>
    </row>
    <row r="3" spans="1:10" x14ac:dyDescent="0.35">
      <c r="A3" s="2" t="s">
        <v>198</v>
      </c>
    </row>
    <row r="5" spans="1:10" ht="15" thickBot="1" x14ac:dyDescent="0.4"/>
    <row r="6" spans="1:10" x14ac:dyDescent="0.35">
      <c r="B6" s="70"/>
      <c r="C6" s="70" t="s">
        <v>55</v>
      </c>
      <c r="D6" s="70"/>
    </row>
    <row r="7" spans="1:10" ht="15" thickBot="1" x14ac:dyDescent="0.4">
      <c r="B7" s="71" t="s">
        <v>21</v>
      </c>
      <c r="C7" s="71" t="s">
        <v>22</v>
      </c>
      <c r="D7" s="71" t="s">
        <v>49</v>
      </c>
    </row>
    <row r="8" spans="1:10" ht="15" thickBot="1" x14ac:dyDescent="0.4">
      <c r="B8" s="3" t="s">
        <v>201</v>
      </c>
      <c r="C8" s="3" t="s">
        <v>202</v>
      </c>
      <c r="D8" s="6">
        <v>700</v>
      </c>
    </row>
    <row r="10" spans="1:10" ht="15" thickBot="1" x14ac:dyDescent="0.4"/>
    <row r="11" spans="1:10" x14ac:dyDescent="0.35">
      <c r="B11" s="70"/>
      <c r="C11" s="70" t="s">
        <v>56</v>
      </c>
      <c r="D11" s="70"/>
      <c r="F11" s="70" t="s">
        <v>57</v>
      </c>
      <c r="G11" s="70" t="s">
        <v>55</v>
      </c>
      <c r="I11" s="70" t="s">
        <v>60</v>
      </c>
      <c r="J11" s="70" t="s">
        <v>55</v>
      </c>
    </row>
    <row r="12" spans="1:10" ht="15" thickBot="1" x14ac:dyDescent="0.4">
      <c r="B12" s="71" t="s">
        <v>21</v>
      </c>
      <c r="C12" s="71" t="s">
        <v>22</v>
      </c>
      <c r="D12" s="71" t="s">
        <v>49</v>
      </c>
      <c r="F12" s="71" t="s">
        <v>58</v>
      </c>
      <c r="G12" s="71" t="s">
        <v>59</v>
      </c>
      <c r="I12" s="71" t="s">
        <v>58</v>
      </c>
      <c r="J12" s="71" t="s">
        <v>59</v>
      </c>
    </row>
    <row r="13" spans="1:10" x14ac:dyDescent="0.35">
      <c r="B13" s="5" t="s">
        <v>203</v>
      </c>
      <c r="C13" s="5" t="s">
        <v>101</v>
      </c>
      <c r="D13" s="7">
        <v>18</v>
      </c>
      <c r="F13" s="7">
        <v>0</v>
      </c>
      <c r="G13" s="7">
        <v>160</v>
      </c>
      <c r="I13" s="7">
        <v>18</v>
      </c>
      <c r="J13" s="7">
        <v>700</v>
      </c>
    </row>
    <row r="14" spans="1:10" ht="15" thickBot="1" x14ac:dyDescent="0.4">
      <c r="B14" s="3" t="s">
        <v>204</v>
      </c>
      <c r="C14" s="3" t="s">
        <v>102</v>
      </c>
      <c r="D14" s="6">
        <v>4</v>
      </c>
      <c r="F14" s="6">
        <v>0</v>
      </c>
      <c r="G14" s="6">
        <v>540</v>
      </c>
      <c r="I14" s="6">
        <v>4</v>
      </c>
      <c r="J14" s="6">
        <v>700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A36F-36FA-42C6-849B-FD18F7B2DB9E}">
  <dimension ref="A1:H17"/>
  <sheetViews>
    <sheetView showGridLines="0" workbookViewId="0">
      <selection activeCell="E15" sqref="E15"/>
    </sheetView>
  </sheetViews>
  <sheetFormatPr baseColWidth="10" defaultRowHeight="14.5" x14ac:dyDescent="0.35"/>
  <cols>
    <col min="1" max="1" width="2.1796875" customWidth="1"/>
    <col min="2" max="2" width="6.6328125" bestFit="1" customWidth="1"/>
    <col min="3" max="3" width="7.6328125" bestFit="1" customWidth="1"/>
    <col min="4" max="5" width="11.81640625" bestFit="1" customWidth="1"/>
    <col min="6" max="6" width="12.08984375" bestFit="1" customWidth="1"/>
    <col min="7" max="7" width="9.54296875" bestFit="1" customWidth="1"/>
    <col min="8" max="8" width="11.81640625" bestFit="1" customWidth="1"/>
  </cols>
  <sheetData>
    <row r="1" spans="1:8" x14ac:dyDescent="0.35">
      <c r="A1" s="2" t="s">
        <v>46</v>
      </c>
    </row>
    <row r="2" spans="1:8" x14ac:dyDescent="0.35">
      <c r="A2" s="2" t="s">
        <v>197</v>
      </c>
    </row>
    <row r="3" spans="1:8" x14ac:dyDescent="0.35">
      <c r="A3" s="2" t="s">
        <v>224</v>
      </c>
    </row>
    <row r="6" spans="1:8" ht="15" thickBot="1" x14ac:dyDescent="0.4">
      <c r="A6" t="s">
        <v>25</v>
      </c>
    </row>
    <row r="7" spans="1:8" x14ac:dyDescent="0.35">
      <c r="B7" s="70"/>
      <c r="C7" s="70"/>
      <c r="D7" s="70" t="s">
        <v>48</v>
      </c>
      <c r="E7" s="70" t="s">
        <v>50</v>
      </c>
      <c r="F7" s="70" t="s">
        <v>55</v>
      </c>
      <c r="G7" s="70" t="s">
        <v>215</v>
      </c>
      <c r="H7" s="70" t="s">
        <v>215</v>
      </c>
    </row>
    <row r="8" spans="1:8" ht="15" thickBot="1" x14ac:dyDescent="0.4">
      <c r="B8" s="71" t="s">
        <v>21</v>
      </c>
      <c r="C8" s="71" t="s">
        <v>22</v>
      </c>
      <c r="D8" s="71" t="s">
        <v>49</v>
      </c>
      <c r="E8" s="71" t="s">
        <v>213</v>
      </c>
      <c r="F8" s="71" t="s">
        <v>214</v>
      </c>
      <c r="G8" s="71" t="s">
        <v>216</v>
      </c>
      <c r="H8" s="71" t="s">
        <v>217</v>
      </c>
    </row>
    <row r="9" spans="1:8" x14ac:dyDescent="0.35">
      <c r="B9" s="5" t="s">
        <v>203</v>
      </c>
      <c r="C9" s="5" t="s">
        <v>101</v>
      </c>
      <c r="D9" s="5">
        <v>23.076923076923073</v>
      </c>
      <c r="E9" s="5">
        <v>0</v>
      </c>
      <c r="F9" s="5">
        <v>30</v>
      </c>
      <c r="G9" s="5">
        <v>18.000000000000004</v>
      </c>
      <c r="H9" s="5">
        <v>16.666666666666668</v>
      </c>
    </row>
    <row r="10" spans="1:8" ht="15" thickBot="1" x14ac:dyDescent="0.4">
      <c r="B10" s="3" t="s">
        <v>204</v>
      </c>
      <c r="C10" s="3" t="s">
        <v>102</v>
      </c>
      <c r="D10" s="3">
        <v>2.3076923076923093</v>
      </c>
      <c r="E10" s="3">
        <v>0</v>
      </c>
      <c r="F10" s="3">
        <v>40</v>
      </c>
      <c r="G10" s="3">
        <v>50.000000000000014</v>
      </c>
      <c r="H10" s="3">
        <v>15.000000000000004</v>
      </c>
    </row>
    <row r="12" spans="1:8" ht="15" thickBot="1" x14ac:dyDescent="0.4">
      <c r="A12" t="s">
        <v>27</v>
      </c>
    </row>
    <row r="13" spans="1:8" x14ac:dyDescent="0.35">
      <c r="B13" s="70"/>
      <c r="C13" s="70"/>
      <c r="D13" s="70" t="s">
        <v>48</v>
      </c>
      <c r="E13" s="70" t="s">
        <v>218</v>
      </c>
      <c r="F13" s="70" t="s">
        <v>220</v>
      </c>
      <c r="G13" s="70" t="s">
        <v>215</v>
      </c>
      <c r="H13" s="70" t="s">
        <v>215</v>
      </c>
    </row>
    <row r="14" spans="1:8" ht="15" thickBot="1" x14ac:dyDescent="0.4">
      <c r="B14" s="71" t="s">
        <v>21</v>
      </c>
      <c r="C14" s="71" t="s">
        <v>22</v>
      </c>
      <c r="D14" s="71" t="s">
        <v>49</v>
      </c>
      <c r="E14" s="71" t="s">
        <v>219</v>
      </c>
      <c r="F14" s="71" t="s">
        <v>221</v>
      </c>
      <c r="G14" s="71" t="s">
        <v>216</v>
      </c>
      <c r="H14" s="71" t="s">
        <v>217</v>
      </c>
    </row>
    <row r="15" spans="1:8" x14ac:dyDescent="0.35">
      <c r="B15" s="5" t="s">
        <v>205</v>
      </c>
      <c r="C15" s="5" t="s">
        <v>102</v>
      </c>
      <c r="D15" s="5">
        <v>193.84615384615381</v>
      </c>
      <c r="E15" s="5">
        <v>0</v>
      </c>
      <c r="F15" s="5">
        <v>200</v>
      </c>
      <c r="G15" s="5">
        <v>1E+30</v>
      </c>
      <c r="H15" s="5">
        <v>6.1538461538461604</v>
      </c>
    </row>
    <row r="16" spans="1:8" x14ac:dyDescent="0.35">
      <c r="B16" s="5" t="s">
        <v>207</v>
      </c>
      <c r="C16" s="5" t="s">
        <v>102</v>
      </c>
      <c r="D16" s="5">
        <v>60</v>
      </c>
      <c r="E16" s="5">
        <v>3.4615384615384617</v>
      </c>
      <c r="F16" s="5">
        <v>60</v>
      </c>
      <c r="G16" s="5">
        <v>120.00000000000001</v>
      </c>
      <c r="H16" s="5">
        <v>10.000000000000009</v>
      </c>
    </row>
    <row r="17" spans="2:8" ht="15" thickBot="1" x14ac:dyDescent="0.4">
      <c r="B17" s="3" t="s">
        <v>209</v>
      </c>
      <c r="C17" s="3" t="s">
        <v>102</v>
      </c>
      <c r="D17" s="3">
        <v>150</v>
      </c>
      <c r="E17" s="3">
        <v>3.8461538461538458</v>
      </c>
      <c r="F17" s="3">
        <v>150</v>
      </c>
      <c r="G17" s="3">
        <v>4.0000000000000044</v>
      </c>
      <c r="H17" s="3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5DA2-830E-4C50-8948-A5023C8D64BC}">
  <dimension ref="A1:AR90"/>
  <sheetViews>
    <sheetView tabSelected="1" topLeftCell="P70" zoomScale="80" zoomScaleNormal="80" workbookViewId="0">
      <selection activeCell="AC77" sqref="AC77"/>
    </sheetView>
  </sheetViews>
  <sheetFormatPr baseColWidth="10" defaultRowHeight="14.5" x14ac:dyDescent="0.35"/>
  <cols>
    <col min="1" max="1" width="28.81640625" customWidth="1"/>
    <col min="2" max="2" width="4.08984375" bestFit="1" customWidth="1"/>
    <col min="3" max="3" width="20.6328125" bestFit="1" customWidth="1"/>
    <col min="6" max="6" width="21.08984375" bestFit="1" customWidth="1"/>
    <col min="7" max="7" width="2" bestFit="1" customWidth="1"/>
    <col min="8" max="9" width="3.26953125" customWidth="1"/>
    <col min="10" max="10" width="2" bestFit="1" customWidth="1"/>
    <col min="11" max="28" width="3.26953125" customWidth="1"/>
    <col min="29" max="29" width="21.54296875" customWidth="1"/>
    <col min="36" max="36" width="17.1796875" customWidth="1"/>
    <col min="39" max="39" width="12.453125" customWidth="1"/>
    <col min="42" max="42" width="7.81640625" customWidth="1"/>
  </cols>
  <sheetData>
    <row r="1" spans="1:44" x14ac:dyDescent="0.35">
      <c r="A1" s="11"/>
      <c r="E1" t="s">
        <v>7</v>
      </c>
      <c r="F1" s="13">
        <v>40</v>
      </c>
      <c r="AE1" s="38" t="s">
        <v>160</v>
      </c>
      <c r="AG1" s="35" t="s">
        <v>151</v>
      </c>
      <c r="AH1" s="31">
        <v>30</v>
      </c>
      <c r="AI1" s="31">
        <v>40</v>
      </c>
      <c r="AJ1" s="31">
        <v>0</v>
      </c>
      <c r="AK1" s="31">
        <v>0</v>
      </c>
      <c r="AL1" s="31">
        <v>0</v>
      </c>
      <c r="AQ1" t="s">
        <v>152</v>
      </c>
    </row>
    <row r="2" spans="1:44" ht="16" x14ac:dyDescent="0.35">
      <c r="A2" s="33" t="s">
        <v>67</v>
      </c>
      <c r="B2" s="1"/>
      <c r="C2" s="1"/>
      <c r="D2" s="1"/>
      <c r="F2" s="13"/>
      <c r="AG2" s="35" t="s">
        <v>153</v>
      </c>
      <c r="AH2" s="36" t="s">
        <v>6</v>
      </c>
      <c r="AI2" s="39" t="s">
        <v>7</v>
      </c>
      <c r="AJ2" s="36" t="s">
        <v>154</v>
      </c>
      <c r="AK2" s="36" t="s">
        <v>155</v>
      </c>
      <c r="AL2" s="36" t="s">
        <v>156</v>
      </c>
      <c r="AN2" s="36" t="s">
        <v>157</v>
      </c>
      <c r="AO2" s="36" t="s">
        <v>158</v>
      </c>
      <c r="AP2" s="36" t="s">
        <v>159</v>
      </c>
      <c r="AQ2" s="41" t="s">
        <v>169</v>
      </c>
    </row>
    <row r="3" spans="1:44" ht="16" x14ac:dyDescent="0.35">
      <c r="A3" s="34" t="s">
        <v>68</v>
      </c>
      <c r="B3" s="1"/>
      <c r="C3" s="1"/>
      <c r="D3" s="1"/>
      <c r="F3" s="13"/>
      <c r="AH3" s="31">
        <v>8</v>
      </c>
      <c r="AI3" s="39">
        <v>4</v>
      </c>
      <c r="AJ3" s="31">
        <v>1</v>
      </c>
      <c r="AK3" s="31">
        <v>0</v>
      </c>
      <c r="AL3" s="31">
        <v>0</v>
      </c>
      <c r="AN3">
        <v>160</v>
      </c>
      <c r="AO3">
        <v>0</v>
      </c>
      <c r="AP3" t="s">
        <v>128</v>
      </c>
      <c r="AQ3">
        <f>+AN3/AI3</f>
        <v>40</v>
      </c>
    </row>
    <row r="4" spans="1:44" ht="16" x14ac:dyDescent="0.35">
      <c r="A4" s="34" t="s">
        <v>69</v>
      </c>
      <c r="B4" s="1"/>
      <c r="C4" s="34" t="s">
        <v>70</v>
      </c>
      <c r="D4" s="1"/>
      <c r="F4" s="13">
        <v>35</v>
      </c>
      <c r="AC4" s="34" t="s">
        <v>131</v>
      </c>
      <c r="AD4" s="37" t="s">
        <v>94</v>
      </c>
      <c r="AE4" s="1">
        <v>160</v>
      </c>
      <c r="AH4" s="39">
        <v>2</v>
      </c>
      <c r="AI4" s="39">
        <v>6</v>
      </c>
      <c r="AJ4" s="39">
        <v>0</v>
      </c>
      <c r="AK4" s="39">
        <v>1</v>
      </c>
      <c r="AL4" s="39">
        <v>0</v>
      </c>
      <c r="AM4" s="40"/>
      <c r="AN4" s="40">
        <v>60</v>
      </c>
      <c r="AO4" s="40">
        <v>0</v>
      </c>
      <c r="AP4" s="40" t="s">
        <v>129</v>
      </c>
      <c r="AQ4" s="40">
        <f t="shared" ref="AQ4:AQ5" si="0">+AN4/AI4</f>
        <v>10</v>
      </c>
      <c r="AR4" s="40"/>
    </row>
    <row r="5" spans="1:44" x14ac:dyDescent="0.35">
      <c r="A5" s="34"/>
      <c r="B5" s="1"/>
      <c r="C5" s="1"/>
      <c r="D5" s="1"/>
      <c r="F5" s="13" t="s">
        <v>137</v>
      </c>
      <c r="AC5" s="34" t="s">
        <v>132</v>
      </c>
      <c r="AD5" s="37" t="s">
        <v>94</v>
      </c>
      <c r="AE5" s="1">
        <v>60</v>
      </c>
      <c r="AH5" s="31">
        <v>6</v>
      </c>
      <c r="AI5" s="39">
        <v>5</v>
      </c>
      <c r="AJ5" s="31">
        <v>0</v>
      </c>
      <c r="AK5" s="31">
        <v>0</v>
      </c>
      <c r="AL5" s="31">
        <v>1</v>
      </c>
      <c r="AN5">
        <v>150</v>
      </c>
      <c r="AO5">
        <v>0</v>
      </c>
      <c r="AP5" t="s">
        <v>130</v>
      </c>
      <c r="AQ5">
        <f t="shared" si="0"/>
        <v>30</v>
      </c>
    </row>
    <row r="6" spans="1:44" x14ac:dyDescent="0.35">
      <c r="F6" s="13"/>
      <c r="AC6" s="34" t="s">
        <v>133</v>
      </c>
      <c r="AD6" s="37" t="s">
        <v>94</v>
      </c>
      <c r="AE6" s="1">
        <v>150</v>
      </c>
      <c r="AI6" s="40"/>
      <c r="AN6" t="s">
        <v>166</v>
      </c>
      <c r="AO6">
        <f>+AN3*AO3+AN4*AO4+AN5*AO5</f>
        <v>0</v>
      </c>
      <c r="AQ6" t="s">
        <v>161</v>
      </c>
    </row>
    <row r="7" spans="1:44" x14ac:dyDescent="0.35">
      <c r="A7" s="34" t="s">
        <v>131</v>
      </c>
      <c r="B7" s="37" t="s">
        <v>94</v>
      </c>
      <c r="C7" s="1">
        <v>160</v>
      </c>
      <c r="F7" s="13">
        <v>30</v>
      </c>
      <c r="AG7" t="s">
        <v>167</v>
      </c>
      <c r="AH7">
        <f>+AH3*$AO$3+AH4*$AO$4+AH5*$AO$5</f>
        <v>0</v>
      </c>
      <c r="AI7" s="40">
        <f>+AI3*$AO$3+AI4*$AO$4+AI5*$AO$5</f>
        <v>0</v>
      </c>
      <c r="AJ7">
        <f t="shared" ref="AJ7:AL7" si="1">+AJ3*$AO$3+AJ4*$AO$4+AJ5*$AO$5</f>
        <v>0</v>
      </c>
      <c r="AK7">
        <f>+AK3*$AO$3+AK4*$AO$4+AK5*$AO$5</f>
        <v>0</v>
      </c>
      <c r="AL7">
        <f t="shared" si="1"/>
        <v>0</v>
      </c>
      <c r="AQ7" t="s">
        <v>162</v>
      </c>
    </row>
    <row r="8" spans="1:44" x14ac:dyDescent="0.35">
      <c r="A8" s="34" t="s">
        <v>132</v>
      </c>
      <c r="B8" s="37" t="s">
        <v>94</v>
      </c>
      <c r="C8" s="1">
        <v>60</v>
      </c>
      <c r="F8" s="13"/>
      <c r="AC8" s="11" t="s">
        <v>134</v>
      </c>
      <c r="AG8" t="s">
        <v>151</v>
      </c>
      <c r="AH8">
        <f>+AH1</f>
        <v>30</v>
      </c>
      <c r="AI8" s="40">
        <f t="shared" ref="AI8:AL8" si="2">+AI1</f>
        <v>40</v>
      </c>
      <c r="AJ8">
        <f t="shared" si="2"/>
        <v>0</v>
      </c>
      <c r="AK8">
        <f t="shared" si="2"/>
        <v>0</v>
      </c>
      <c r="AL8">
        <f t="shared" si="2"/>
        <v>0</v>
      </c>
      <c r="AQ8" t="s">
        <v>163</v>
      </c>
    </row>
    <row r="9" spans="1:44" x14ac:dyDescent="0.35">
      <c r="A9" s="34" t="s">
        <v>133</v>
      </c>
      <c r="B9" s="37" t="s">
        <v>94</v>
      </c>
      <c r="C9" s="1">
        <v>150</v>
      </c>
      <c r="F9" s="13"/>
      <c r="AG9" t="s">
        <v>168</v>
      </c>
      <c r="AH9" s="1">
        <f>+AH7-AH8</f>
        <v>-30</v>
      </c>
      <c r="AI9" s="40">
        <f t="shared" ref="AI9:AL9" si="3">+AI7-AI8</f>
        <v>-40</v>
      </c>
      <c r="AJ9">
        <f t="shared" si="3"/>
        <v>0</v>
      </c>
      <c r="AK9">
        <f t="shared" si="3"/>
        <v>0</v>
      </c>
      <c r="AL9">
        <f t="shared" si="3"/>
        <v>0</v>
      </c>
      <c r="AQ9" t="s">
        <v>164</v>
      </c>
    </row>
    <row r="10" spans="1:44" x14ac:dyDescent="0.35">
      <c r="F10" s="13">
        <v>25</v>
      </c>
      <c r="AC10" s="34" t="s">
        <v>131</v>
      </c>
      <c r="AD10" s="37" t="s">
        <v>94</v>
      </c>
      <c r="AE10" s="1">
        <v>160</v>
      </c>
      <c r="AQ10" t="s">
        <v>165</v>
      </c>
    </row>
    <row r="11" spans="1:44" x14ac:dyDescent="0.35">
      <c r="A11" s="11" t="s">
        <v>134</v>
      </c>
      <c r="F11" s="13"/>
      <c r="AC11" s="34" t="s">
        <v>132</v>
      </c>
      <c r="AD11" s="37" t="s">
        <v>94</v>
      </c>
      <c r="AE11" s="1">
        <v>60</v>
      </c>
    </row>
    <row r="12" spans="1:44" x14ac:dyDescent="0.35">
      <c r="F12" s="13"/>
      <c r="AC12" s="34" t="s">
        <v>133</v>
      </c>
      <c r="AD12" s="37" t="s">
        <v>94</v>
      </c>
      <c r="AE12" s="1">
        <v>150</v>
      </c>
      <c r="AH12" s="36" t="s">
        <v>6</v>
      </c>
      <c r="AI12" s="39" t="s">
        <v>7</v>
      </c>
      <c r="AJ12" s="36" t="s">
        <v>154</v>
      </c>
      <c r="AK12" s="36" t="s">
        <v>155</v>
      </c>
      <c r="AL12" s="36" t="s">
        <v>156</v>
      </c>
      <c r="AN12" s="36" t="s">
        <v>157</v>
      </c>
    </row>
    <row r="13" spans="1:44" x14ac:dyDescent="0.35">
      <c r="F13" s="13">
        <v>20</v>
      </c>
      <c r="AH13" s="31">
        <v>8</v>
      </c>
      <c r="AI13" s="39">
        <v>4</v>
      </c>
      <c r="AJ13" s="31">
        <v>1</v>
      </c>
      <c r="AK13" s="31">
        <v>0</v>
      </c>
      <c r="AL13" s="31">
        <v>0</v>
      </c>
      <c r="AN13">
        <v>160</v>
      </c>
    </row>
    <row r="14" spans="1:44" x14ac:dyDescent="0.35">
      <c r="A14" s="18" t="s">
        <v>142</v>
      </c>
      <c r="F14" s="13"/>
      <c r="AC14" s="11" t="s">
        <v>134</v>
      </c>
      <c r="AH14" s="39">
        <f>+AH4/6</f>
        <v>0.33333333333333331</v>
      </c>
      <c r="AI14" s="39">
        <f t="shared" ref="AI14:AN14" si="4">+AI4/6</f>
        <v>1</v>
      </c>
      <c r="AJ14" s="39">
        <f t="shared" si="4"/>
        <v>0</v>
      </c>
      <c r="AK14" s="39">
        <f t="shared" si="4"/>
        <v>0.16666666666666666</v>
      </c>
      <c r="AL14" s="39">
        <f t="shared" si="4"/>
        <v>0</v>
      </c>
      <c r="AM14" s="39"/>
      <c r="AN14" s="39">
        <f t="shared" si="4"/>
        <v>10</v>
      </c>
    </row>
    <row r="15" spans="1:44" x14ac:dyDescent="0.35">
      <c r="F15" s="13"/>
      <c r="AH15" s="31">
        <v>6</v>
      </c>
      <c r="AI15" s="39">
        <v>5</v>
      </c>
      <c r="AJ15" s="31">
        <v>0</v>
      </c>
      <c r="AK15" s="31">
        <v>0</v>
      </c>
      <c r="AL15" s="31">
        <v>1</v>
      </c>
      <c r="AN15">
        <v>150</v>
      </c>
    </row>
    <row r="16" spans="1:44" x14ac:dyDescent="0.35">
      <c r="F16" s="13">
        <v>15</v>
      </c>
    </row>
    <row r="17" spans="1:43" x14ac:dyDescent="0.35">
      <c r="C17">
        <f>160/8</f>
        <v>20</v>
      </c>
      <c r="F17" s="13"/>
      <c r="AG17" s="35" t="s">
        <v>151</v>
      </c>
      <c r="AH17" s="31">
        <v>30</v>
      </c>
      <c r="AI17" s="31">
        <v>40</v>
      </c>
      <c r="AJ17" s="31">
        <v>0</v>
      </c>
      <c r="AK17" s="31">
        <v>0</v>
      </c>
      <c r="AL17" s="31">
        <v>0</v>
      </c>
      <c r="AQ17" t="s">
        <v>152</v>
      </c>
    </row>
    <row r="18" spans="1:43" x14ac:dyDescent="0.35">
      <c r="F18" s="13"/>
      <c r="AG18" s="35" t="s">
        <v>153</v>
      </c>
      <c r="AH18" s="36" t="s">
        <v>6</v>
      </c>
      <c r="AI18" s="36" t="s">
        <v>7</v>
      </c>
      <c r="AJ18" s="36" t="s">
        <v>154</v>
      </c>
      <c r="AK18" s="36" t="s">
        <v>155</v>
      </c>
      <c r="AL18" s="36" t="s">
        <v>156</v>
      </c>
      <c r="AN18" s="36" t="s">
        <v>157</v>
      </c>
      <c r="AO18" s="36" t="s">
        <v>158</v>
      </c>
      <c r="AP18" s="36" t="s">
        <v>159</v>
      </c>
      <c r="AQ18" s="41" t="s">
        <v>169</v>
      </c>
    </row>
    <row r="19" spans="1:43" x14ac:dyDescent="0.35">
      <c r="E19" t="s">
        <v>121</v>
      </c>
      <c r="F19" s="13">
        <v>10</v>
      </c>
      <c r="AH19" s="46">
        <f>+AH13-AH14*AI13</f>
        <v>6.666666666666667</v>
      </c>
      <c r="AI19" s="46">
        <v>0</v>
      </c>
      <c r="AJ19" s="46">
        <v>1</v>
      </c>
      <c r="AK19" s="46">
        <f>+AK13-AK14*AI13</f>
        <v>-0.66666666666666663</v>
      </c>
      <c r="AL19" s="46">
        <v>0</v>
      </c>
      <c r="AM19" s="47"/>
      <c r="AN19" s="46">
        <f>+AN13-AN14*AI13</f>
        <v>120</v>
      </c>
      <c r="AO19" s="46">
        <v>0</v>
      </c>
      <c r="AP19" s="46" t="s">
        <v>128</v>
      </c>
      <c r="AQ19" s="47">
        <f>+AN19/AH19</f>
        <v>18</v>
      </c>
    </row>
    <row r="20" spans="1:43" x14ac:dyDescent="0.35">
      <c r="F20" s="13"/>
      <c r="AH20" s="46">
        <v>0.33333333333333331</v>
      </c>
      <c r="AI20" s="42">
        <v>1</v>
      </c>
      <c r="AJ20" s="42">
        <f t="shared" ref="AJ20" si="5">+AJ10/6</f>
        <v>0</v>
      </c>
      <c r="AK20" s="42">
        <v>0.16666666666666666</v>
      </c>
      <c r="AL20" s="42">
        <f t="shared" ref="AL20" si="6">+AL10/6</f>
        <v>0</v>
      </c>
      <c r="AM20" s="44"/>
      <c r="AN20" s="42">
        <v>10</v>
      </c>
      <c r="AO20" s="42">
        <v>40</v>
      </c>
      <c r="AP20" s="42" t="s">
        <v>7</v>
      </c>
      <c r="AQ20" s="43">
        <f t="shared" ref="AQ20:AQ21" si="7">+AN20/AH20</f>
        <v>30</v>
      </c>
    </row>
    <row r="21" spans="1:43" x14ac:dyDescent="0.35">
      <c r="F21" s="13"/>
      <c r="AH21" s="46">
        <f>+AH15-AH14*AI15</f>
        <v>4.3333333333333339</v>
      </c>
      <c r="AI21" s="42">
        <v>0</v>
      </c>
      <c r="AJ21" s="42">
        <v>0</v>
      </c>
      <c r="AK21" s="42">
        <f>+AK15-AK14*AI15</f>
        <v>-0.83333333333333326</v>
      </c>
      <c r="AL21" s="42">
        <v>1</v>
      </c>
      <c r="AM21" s="43"/>
      <c r="AN21" s="42">
        <f>+AN15-AN14*AI15</f>
        <v>100</v>
      </c>
      <c r="AO21" s="42">
        <v>0</v>
      </c>
      <c r="AP21" s="42" t="s">
        <v>130</v>
      </c>
      <c r="AQ21" s="43">
        <f t="shared" si="7"/>
        <v>23.076923076923073</v>
      </c>
    </row>
    <row r="22" spans="1:43" x14ac:dyDescent="0.35">
      <c r="F22" s="13">
        <v>5</v>
      </c>
      <c r="AH22" s="47"/>
      <c r="AI22" s="43"/>
      <c r="AJ22" s="43"/>
      <c r="AK22" s="43"/>
      <c r="AL22" s="43"/>
      <c r="AN22" s="40" t="s">
        <v>166</v>
      </c>
      <c r="AO22" s="40">
        <f>+AN19*AO19+AN20*AO20+AN21*AO21</f>
        <v>400</v>
      </c>
      <c r="AQ22" t="s">
        <v>161</v>
      </c>
    </row>
    <row r="23" spans="1:43" x14ac:dyDescent="0.35">
      <c r="F23" s="13"/>
      <c r="AG23" t="s">
        <v>167</v>
      </c>
      <c r="AH23" s="46">
        <f>+AH19*$AO$19+AH20*$AO$20+AH21*$AO$21</f>
        <v>13.333333333333332</v>
      </c>
      <c r="AI23" s="42">
        <f t="shared" ref="AI23:AL23" si="8">+AI19*$AO$19+AI20*$AO$20+AI21*$AO$21</f>
        <v>40</v>
      </c>
      <c r="AJ23" s="42">
        <f t="shared" si="8"/>
        <v>0</v>
      </c>
      <c r="AK23" s="42">
        <f t="shared" si="8"/>
        <v>6.6666666666666661</v>
      </c>
      <c r="AL23" s="42">
        <f t="shared" si="8"/>
        <v>0</v>
      </c>
      <c r="AQ23" t="s">
        <v>170</v>
      </c>
    </row>
    <row r="24" spans="1:43" x14ac:dyDescent="0.35">
      <c r="F24" s="13"/>
      <c r="Q24" t="s">
        <v>122</v>
      </c>
      <c r="AG24" t="s">
        <v>151</v>
      </c>
      <c r="AH24" s="46">
        <f>+AH17</f>
        <v>30</v>
      </c>
      <c r="AI24" s="42">
        <f t="shared" ref="AI24:AL24" si="9">+AI17</f>
        <v>40</v>
      </c>
      <c r="AJ24" s="42">
        <f t="shared" si="9"/>
        <v>0</v>
      </c>
      <c r="AK24" s="42">
        <f t="shared" si="9"/>
        <v>0</v>
      </c>
      <c r="AL24" s="42">
        <f t="shared" si="9"/>
        <v>0</v>
      </c>
      <c r="AQ24" t="s">
        <v>171</v>
      </c>
    </row>
    <row r="25" spans="1:43" x14ac:dyDescent="0.35">
      <c r="A25" t="s">
        <v>141</v>
      </c>
      <c r="B25" t="s">
        <v>125</v>
      </c>
      <c r="F25" s="14">
        <v>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G25" t="s">
        <v>168</v>
      </c>
      <c r="AH25" s="46">
        <f>+AH23-AH24</f>
        <v>-16.666666666666668</v>
      </c>
      <c r="AI25" s="45">
        <f t="shared" ref="AI25" si="10">+AI23-AI24</f>
        <v>0</v>
      </c>
      <c r="AJ25" s="46">
        <f t="shared" ref="AJ25" si="11">+AJ23-AJ24</f>
        <v>0</v>
      </c>
      <c r="AK25" s="46">
        <f t="shared" ref="AK25" si="12">+AK23-AK24</f>
        <v>6.6666666666666661</v>
      </c>
      <c r="AL25" s="46">
        <f t="shared" ref="AL25" si="13">+AL23-AL24</f>
        <v>0</v>
      </c>
      <c r="AQ25" t="s">
        <v>172</v>
      </c>
    </row>
    <row r="26" spans="1:43" x14ac:dyDescent="0.35">
      <c r="A26" t="s">
        <v>116</v>
      </c>
      <c r="B26">
        <f>0*30+0*40</f>
        <v>0</v>
      </c>
      <c r="F26" s="13" t="s">
        <v>120</v>
      </c>
      <c r="G26" s="15">
        <v>0</v>
      </c>
      <c r="H26" s="15"/>
      <c r="I26" s="15"/>
      <c r="J26" s="15">
        <v>5</v>
      </c>
      <c r="K26" s="15"/>
      <c r="L26" s="15"/>
      <c r="M26" s="15">
        <v>10</v>
      </c>
      <c r="N26" s="15"/>
      <c r="O26" s="15"/>
      <c r="P26" s="15">
        <v>15</v>
      </c>
      <c r="Q26" s="15"/>
      <c r="R26" s="15"/>
      <c r="S26" s="15">
        <v>20</v>
      </c>
      <c r="T26" s="15"/>
      <c r="U26" s="15"/>
      <c r="V26" s="15">
        <v>25</v>
      </c>
      <c r="W26" s="15"/>
      <c r="X26" s="15"/>
      <c r="Y26" s="15">
        <v>30</v>
      </c>
      <c r="Z26" s="15"/>
      <c r="AA26" s="15"/>
      <c r="AB26" s="15"/>
      <c r="AC26" s="15" t="s">
        <v>136</v>
      </c>
      <c r="AQ26" t="s">
        <v>173</v>
      </c>
    </row>
    <row r="27" spans="1:43" x14ac:dyDescent="0.35">
      <c r="A27" t="s">
        <v>138</v>
      </c>
      <c r="B27">
        <f>0*30+10*40</f>
        <v>400</v>
      </c>
      <c r="F27" s="13"/>
      <c r="R27" t="s">
        <v>123</v>
      </c>
      <c r="AC27" t="s">
        <v>6</v>
      </c>
      <c r="AG27" s="35" t="s">
        <v>151</v>
      </c>
      <c r="AH27" s="31">
        <v>30</v>
      </c>
      <c r="AI27" s="31">
        <v>40</v>
      </c>
      <c r="AJ27" s="31">
        <v>0</v>
      </c>
      <c r="AK27" s="31">
        <v>0</v>
      </c>
      <c r="AL27" s="31">
        <v>0</v>
      </c>
    </row>
    <row r="28" spans="1:43" x14ac:dyDescent="0.35">
      <c r="A28" s="50" t="s">
        <v>139</v>
      </c>
      <c r="B28" s="50">
        <f>18*30+4*40</f>
        <v>700</v>
      </c>
      <c r="F28" s="13"/>
      <c r="AG28" s="35" t="s">
        <v>153</v>
      </c>
      <c r="AH28" s="36" t="s">
        <v>6</v>
      </c>
      <c r="AI28" s="36" t="s">
        <v>7</v>
      </c>
      <c r="AJ28" s="36" t="s">
        <v>154</v>
      </c>
      <c r="AK28" s="36" t="s">
        <v>155</v>
      </c>
      <c r="AL28" s="36" t="s">
        <v>156</v>
      </c>
      <c r="AN28" s="36" t="s">
        <v>157</v>
      </c>
    </row>
    <row r="29" spans="1:43" x14ac:dyDescent="0.35">
      <c r="A29" t="s">
        <v>140</v>
      </c>
      <c r="B29">
        <f>+(20*30+0*40)</f>
        <v>600</v>
      </c>
      <c r="V29" t="s">
        <v>135</v>
      </c>
      <c r="AH29" s="46">
        <f>+AH19/$AH$19</f>
        <v>1</v>
      </c>
      <c r="AI29" s="46">
        <v>0</v>
      </c>
      <c r="AJ29" s="46">
        <f t="shared" ref="AJ29:AN29" si="14">+AJ19/$AH$19</f>
        <v>0.15</v>
      </c>
      <c r="AK29" s="46">
        <f t="shared" si="14"/>
        <v>-9.9999999999999992E-2</v>
      </c>
      <c r="AL29" s="46">
        <f t="shared" si="14"/>
        <v>0</v>
      </c>
      <c r="AM29" s="46"/>
      <c r="AN29" s="46">
        <f t="shared" si="14"/>
        <v>18</v>
      </c>
    </row>
    <row r="30" spans="1:43" x14ac:dyDescent="0.35">
      <c r="AH30" s="46">
        <v>0.33333333333333331</v>
      </c>
      <c r="AI30" s="42">
        <v>1</v>
      </c>
      <c r="AJ30" s="42">
        <v>0</v>
      </c>
      <c r="AK30" s="42">
        <v>0.16666666666666666</v>
      </c>
      <c r="AL30" s="42">
        <v>0</v>
      </c>
      <c r="AM30" s="44"/>
      <c r="AN30" s="42">
        <v>10</v>
      </c>
    </row>
    <row r="31" spans="1:43" x14ac:dyDescent="0.35">
      <c r="AH31" s="46">
        <v>4.3333333333333339</v>
      </c>
      <c r="AI31" s="42">
        <v>0</v>
      </c>
      <c r="AJ31" s="42">
        <v>0</v>
      </c>
      <c r="AK31" s="42">
        <v>-0.83333333333333326</v>
      </c>
      <c r="AL31" s="42">
        <v>1</v>
      </c>
      <c r="AM31" s="43"/>
      <c r="AN31" s="42">
        <v>100</v>
      </c>
    </row>
    <row r="33" spans="31:43" x14ac:dyDescent="0.35">
      <c r="AE33" s="51" t="s">
        <v>178</v>
      </c>
      <c r="AG33" s="35" t="s">
        <v>151</v>
      </c>
      <c r="AH33" s="31">
        <v>30</v>
      </c>
      <c r="AI33" s="31">
        <v>40</v>
      </c>
      <c r="AJ33" s="31">
        <v>0</v>
      </c>
      <c r="AK33" s="31">
        <v>0</v>
      </c>
      <c r="AL33" s="31">
        <v>0</v>
      </c>
      <c r="AQ33" t="s">
        <v>152</v>
      </c>
    </row>
    <row r="34" spans="31:43" x14ac:dyDescent="0.35">
      <c r="AG34" s="35" t="s">
        <v>153</v>
      </c>
      <c r="AH34" s="36" t="s">
        <v>6</v>
      </c>
      <c r="AI34" s="36" t="s">
        <v>7</v>
      </c>
      <c r="AJ34" s="36" t="s">
        <v>154</v>
      </c>
      <c r="AK34" s="36" t="s">
        <v>155</v>
      </c>
      <c r="AL34" s="36" t="s">
        <v>156</v>
      </c>
      <c r="AN34" s="36" t="s">
        <v>157</v>
      </c>
      <c r="AO34" s="36" t="s">
        <v>158</v>
      </c>
      <c r="AP34" s="36" t="s">
        <v>159</v>
      </c>
      <c r="AQ34" s="41" t="s">
        <v>169</v>
      </c>
    </row>
    <row r="35" spans="31:43" x14ac:dyDescent="0.35">
      <c r="AH35" s="48">
        <v>1</v>
      </c>
      <c r="AI35" s="48">
        <v>0</v>
      </c>
      <c r="AJ35" s="52">
        <v>0.15</v>
      </c>
      <c r="AK35" s="52">
        <v>-9.9999999999999992E-2</v>
      </c>
      <c r="AL35" s="52">
        <v>0</v>
      </c>
      <c r="AM35" s="48"/>
      <c r="AN35" s="48">
        <v>18</v>
      </c>
      <c r="AO35" s="48">
        <v>30</v>
      </c>
      <c r="AP35" s="48" t="s">
        <v>6</v>
      </c>
      <c r="AQ35" s="47">
        <f>+AN35/AH35</f>
        <v>18</v>
      </c>
    </row>
    <row r="36" spans="31:43" x14ac:dyDescent="0.35">
      <c r="AH36" s="48">
        <v>0</v>
      </c>
      <c r="AI36" s="48">
        <v>1</v>
      </c>
      <c r="AJ36" s="52">
        <f>+AJ30-AJ29*AH30</f>
        <v>-4.9999999999999996E-2</v>
      </c>
      <c r="AK36" s="52">
        <f>+AK30-AK29*AH30</f>
        <v>0.19999999999999998</v>
      </c>
      <c r="AL36" s="52">
        <v>0</v>
      </c>
      <c r="AM36" s="49"/>
      <c r="AN36" s="48">
        <f>+AN30-AN29*AH30</f>
        <v>4</v>
      </c>
      <c r="AO36" s="48">
        <v>40</v>
      </c>
      <c r="AP36" s="48" t="s">
        <v>7</v>
      </c>
      <c r="AQ36" s="43" t="e">
        <f t="shared" ref="AQ36:AQ37" si="15">+AN36/AH36</f>
        <v>#DIV/0!</v>
      </c>
    </row>
    <row r="37" spans="31:43" x14ac:dyDescent="0.35">
      <c r="AH37" s="48">
        <v>0</v>
      </c>
      <c r="AI37" s="48">
        <v>0</v>
      </c>
      <c r="AJ37" s="52">
        <f>+AJ31-AJ29*AH31</f>
        <v>-0.65</v>
      </c>
      <c r="AK37" s="52">
        <f>+AK31-AK29*AH31</f>
        <v>-0.39999999999999991</v>
      </c>
      <c r="AL37" s="52">
        <v>1</v>
      </c>
      <c r="AM37" s="17"/>
      <c r="AN37" s="48">
        <f>+AN31-AN29*AH31</f>
        <v>21.999999999999986</v>
      </c>
      <c r="AO37" s="48">
        <v>0</v>
      </c>
      <c r="AP37" s="48" t="s">
        <v>130</v>
      </c>
      <c r="AQ37" s="43" t="e">
        <f t="shared" si="15"/>
        <v>#DIV/0!</v>
      </c>
    </row>
    <row r="38" spans="31:43" x14ac:dyDescent="0.35">
      <c r="AH38" s="17"/>
      <c r="AI38" s="17"/>
      <c r="AJ38" s="17"/>
      <c r="AK38" s="17"/>
      <c r="AL38" s="17"/>
      <c r="AN38" s="40" t="s">
        <v>166</v>
      </c>
      <c r="AO38" s="40">
        <f>+AN35*AO35+AN36*AO36+AN37*AO37</f>
        <v>700</v>
      </c>
      <c r="AQ38" t="s">
        <v>174</v>
      </c>
    </row>
    <row r="39" spans="31:43" x14ac:dyDescent="0.35">
      <c r="AG39" t="s">
        <v>167</v>
      </c>
      <c r="AH39" s="48">
        <f>+AH35*$AO$35+AH36*$AO$36+AH37*$AO$37</f>
        <v>30</v>
      </c>
      <c r="AI39" s="48">
        <f t="shared" ref="AI39:AL39" si="16">+AI35*$AO$35+AI36*$AO$36+AI37*$AO$37</f>
        <v>40</v>
      </c>
      <c r="AJ39" s="48">
        <f t="shared" si="16"/>
        <v>2.5</v>
      </c>
      <c r="AK39" s="48">
        <f t="shared" si="16"/>
        <v>5</v>
      </c>
      <c r="AL39" s="48">
        <f t="shared" si="16"/>
        <v>0</v>
      </c>
      <c r="AO39" s="21"/>
      <c r="AQ39" t="s">
        <v>175</v>
      </c>
    </row>
    <row r="40" spans="31:43" x14ac:dyDescent="0.35">
      <c r="AG40" t="s">
        <v>151</v>
      </c>
      <c r="AH40" s="48">
        <f>+AH33</f>
        <v>30</v>
      </c>
      <c r="AI40" s="48">
        <f t="shared" ref="AI40:AL40" si="17">+AI33</f>
        <v>40</v>
      </c>
      <c r="AJ40" s="48">
        <f t="shared" si="17"/>
        <v>0</v>
      </c>
      <c r="AK40" s="48">
        <f t="shared" si="17"/>
        <v>0</v>
      </c>
      <c r="AL40" s="48">
        <f t="shared" si="17"/>
        <v>0</v>
      </c>
      <c r="AO40" s="21"/>
      <c r="AQ40" t="s">
        <v>176</v>
      </c>
    </row>
    <row r="41" spans="31:43" x14ac:dyDescent="0.35">
      <c r="AG41" t="s">
        <v>168</v>
      </c>
      <c r="AH41" s="52">
        <f>+AH39-AH40</f>
        <v>0</v>
      </c>
      <c r="AI41" s="52">
        <f t="shared" ref="AI41" si="18">+AI39-AI40</f>
        <v>0</v>
      </c>
      <c r="AJ41" s="52">
        <f t="shared" ref="AJ41" si="19">+AJ39-AJ40</f>
        <v>2.5</v>
      </c>
      <c r="AK41" s="52">
        <f t="shared" ref="AK41" si="20">+AK39-AK40</f>
        <v>5</v>
      </c>
      <c r="AL41" s="52">
        <f t="shared" ref="AL41" si="21">+AL39-AL40</f>
        <v>0</v>
      </c>
      <c r="AQ41" t="s">
        <v>172</v>
      </c>
    </row>
    <row r="42" spans="31:43" x14ac:dyDescent="0.35">
      <c r="AQ42" t="s">
        <v>177</v>
      </c>
    </row>
    <row r="44" spans="31:43" x14ac:dyDescent="0.35">
      <c r="AE44" t="s">
        <v>179</v>
      </c>
      <c r="AH44" s="53" t="s">
        <v>184</v>
      </c>
      <c r="AI44" t="s">
        <v>181</v>
      </c>
    </row>
    <row r="45" spans="31:43" x14ac:dyDescent="0.35">
      <c r="AH45" t="s">
        <v>182</v>
      </c>
    </row>
    <row r="46" spans="31:43" ht="16" x14ac:dyDescent="0.35">
      <c r="AE46" s="33" t="s">
        <v>183</v>
      </c>
      <c r="AF46" s="1"/>
      <c r="AG46" s="1"/>
      <c r="AH46" s="1"/>
      <c r="AJ46" s="36" t="s">
        <v>154</v>
      </c>
      <c r="AK46" s="36" t="s">
        <v>155</v>
      </c>
      <c r="AL46" s="36" t="s">
        <v>156</v>
      </c>
      <c r="AN46" t="s">
        <v>180</v>
      </c>
    </row>
    <row r="47" spans="31:43" ht="16" x14ac:dyDescent="0.35">
      <c r="AE47" s="33" t="s">
        <v>185</v>
      </c>
      <c r="AF47" s="1"/>
      <c r="AG47" s="1"/>
      <c r="AH47" s="1"/>
      <c r="AJ47" s="52">
        <v>0.15</v>
      </c>
      <c r="AK47" s="52">
        <v>-9.9999999999999992E-2</v>
      </c>
      <c r="AL47" s="52">
        <v>0</v>
      </c>
      <c r="AN47" s="54">
        <v>1</v>
      </c>
      <c r="AP47">
        <f>+AJ47*AN47+AK47*AN48</f>
        <v>0.05</v>
      </c>
    </row>
    <row r="48" spans="31:43" ht="16" x14ac:dyDescent="0.35">
      <c r="AE48" s="34" t="s">
        <v>186</v>
      </c>
      <c r="AF48" s="1"/>
      <c r="AG48" s="1"/>
      <c r="AH48" s="1"/>
      <c r="AJ48" s="52">
        <v>-4.9999999999999996E-2</v>
      </c>
      <c r="AK48" s="52">
        <v>0.19999999999999998</v>
      </c>
      <c r="AL48" s="52">
        <v>0</v>
      </c>
      <c r="AM48" t="s">
        <v>188</v>
      </c>
      <c r="AN48" s="54">
        <v>1</v>
      </c>
      <c r="AO48" s="18" t="s">
        <v>94</v>
      </c>
      <c r="AP48">
        <f>+AJ48*AN47+AK48*AN48</f>
        <v>0.15</v>
      </c>
    </row>
    <row r="49" spans="31:44" ht="16" x14ac:dyDescent="0.35">
      <c r="AE49" s="34" t="s">
        <v>187</v>
      </c>
      <c r="AJ49" s="52">
        <v>-0.65</v>
      </c>
      <c r="AK49" s="52">
        <v>-0.39999999999999991</v>
      </c>
      <c r="AL49" s="52">
        <v>1</v>
      </c>
      <c r="AN49" s="54">
        <v>1</v>
      </c>
      <c r="AP49">
        <f>+AJ49*AN47+AK49*AN48+AL49*AN49</f>
        <v>-4.9999999999999822E-2</v>
      </c>
    </row>
    <row r="51" spans="31:44" x14ac:dyDescent="0.35">
      <c r="AG51" s="35" t="s">
        <v>151</v>
      </c>
      <c r="AH51" s="31">
        <v>30</v>
      </c>
      <c r="AI51" s="31">
        <v>40</v>
      </c>
      <c r="AJ51" s="31">
        <v>0</v>
      </c>
      <c r="AK51" s="31">
        <v>0</v>
      </c>
      <c r="AL51" s="31">
        <v>0</v>
      </c>
      <c r="AM51" s="31" t="s">
        <v>189</v>
      </c>
      <c r="AR51" t="s">
        <v>152</v>
      </c>
    </row>
    <row r="52" spans="31:44" x14ac:dyDescent="0.35">
      <c r="AG52" s="35" t="s">
        <v>153</v>
      </c>
      <c r="AH52" s="36" t="s">
        <v>6</v>
      </c>
      <c r="AI52" s="36" t="s">
        <v>7</v>
      </c>
      <c r="AJ52" s="36" t="s">
        <v>154</v>
      </c>
      <c r="AK52" s="36" t="s">
        <v>155</v>
      </c>
      <c r="AL52" s="36" t="s">
        <v>156</v>
      </c>
      <c r="AM52" s="41" t="s">
        <v>180</v>
      </c>
      <c r="AO52" s="36" t="s">
        <v>157</v>
      </c>
      <c r="AP52" s="36" t="s">
        <v>158</v>
      </c>
      <c r="AQ52" s="36" t="s">
        <v>159</v>
      </c>
      <c r="AR52" s="41" t="s">
        <v>169</v>
      </c>
    </row>
    <row r="53" spans="31:44" x14ac:dyDescent="0.35">
      <c r="AH53" s="48">
        <v>1</v>
      </c>
      <c r="AI53" s="48">
        <v>0</v>
      </c>
      <c r="AJ53" s="52">
        <v>0.15</v>
      </c>
      <c r="AK53" s="52">
        <v>-9.9999999999999992E-2</v>
      </c>
      <c r="AL53" s="52">
        <v>0</v>
      </c>
      <c r="AM53" s="48">
        <v>0.05</v>
      </c>
      <c r="AO53" s="48">
        <v>18</v>
      </c>
      <c r="AP53" s="48">
        <v>30</v>
      </c>
      <c r="AQ53" s="48" t="s">
        <v>6</v>
      </c>
      <c r="AR53" s="47">
        <f>+AO53/AH53</f>
        <v>18</v>
      </c>
    </row>
    <row r="54" spans="31:44" x14ac:dyDescent="0.35">
      <c r="AH54" s="48">
        <v>0</v>
      </c>
      <c r="AI54" s="48">
        <v>1</v>
      </c>
      <c r="AJ54" s="52">
        <v>-4.9999999999999996E-2</v>
      </c>
      <c r="AK54" s="52">
        <v>0.19999999999999998</v>
      </c>
      <c r="AL54" s="52">
        <v>0</v>
      </c>
      <c r="AM54" s="49">
        <v>0.15</v>
      </c>
      <c r="AO54" s="48">
        <v>4</v>
      </c>
      <c r="AP54" s="48">
        <v>40</v>
      </c>
      <c r="AQ54" s="48" t="s">
        <v>7</v>
      </c>
      <c r="AR54" s="43" t="e">
        <f>+AO54/AH54</f>
        <v>#DIV/0!</v>
      </c>
    </row>
    <row r="55" spans="31:44" x14ac:dyDescent="0.35">
      <c r="AH55" s="48">
        <v>0</v>
      </c>
      <c r="AI55" s="48">
        <v>0</v>
      </c>
      <c r="AJ55" s="52">
        <v>-0.65</v>
      </c>
      <c r="AK55" s="52">
        <v>-0.39999999999999991</v>
      </c>
      <c r="AL55" s="52">
        <v>1</v>
      </c>
      <c r="AM55" s="17">
        <v>-4.9999999999999822E-2</v>
      </c>
      <c r="AO55" s="48">
        <v>21.999999999999986</v>
      </c>
      <c r="AP55" s="48">
        <v>0</v>
      </c>
      <c r="AQ55" s="48" t="s">
        <v>130</v>
      </c>
      <c r="AR55" s="43" t="e">
        <f>+AO55/AH55</f>
        <v>#DIV/0!</v>
      </c>
    </row>
    <row r="56" spans="31:44" x14ac:dyDescent="0.35">
      <c r="AH56" s="17"/>
      <c r="AI56" s="17"/>
      <c r="AJ56" s="17"/>
      <c r="AK56" s="17"/>
      <c r="AL56" s="17"/>
      <c r="AO56" s="40" t="s">
        <v>166</v>
      </c>
      <c r="AP56" s="40">
        <f>+AO53*AP53+AO54*AP54+AO55*AP55</f>
        <v>700</v>
      </c>
      <c r="AR56" t="s">
        <v>174</v>
      </c>
    </row>
    <row r="57" spans="31:44" x14ac:dyDescent="0.35">
      <c r="AG57" t="s">
        <v>167</v>
      </c>
      <c r="AH57" s="48">
        <f>+AH53*$AO$35+AH54*$AO$36+AH55*$AO$37</f>
        <v>30</v>
      </c>
      <c r="AI57" s="48">
        <f t="shared" ref="AI57:AL57" si="22">+AI53*$AO$35+AI54*$AO$36+AI55*$AO$37</f>
        <v>40</v>
      </c>
      <c r="AJ57" s="48">
        <f t="shared" si="22"/>
        <v>2.5</v>
      </c>
      <c r="AK57" s="48">
        <f t="shared" si="22"/>
        <v>5</v>
      </c>
      <c r="AL57" s="48">
        <f t="shared" si="22"/>
        <v>0</v>
      </c>
      <c r="AM57" s="48">
        <f>+AM53*AP53+AM54*AP54+AM55*AP55</f>
        <v>7.5</v>
      </c>
      <c r="AP57" s="21"/>
      <c r="AR57" t="s">
        <v>175</v>
      </c>
    </row>
    <row r="58" spans="31:44" x14ac:dyDescent="0.35">
      <c r="AG58" t="s">
        <v>151</v>
      </c>
      <c r="AH58" s="48">
        <f>+AH51</f>
        <v>30</v>
      </c>
      <c r="AI58" s="48">
        <f t="shared" ref="AI58:AM58" si="23">+AI51</f>
        <v>40</v>
      </c>
      <c r="AJ58" s="48">
        <f t="shared" si="23"/>
        <v>0</v>
      </c>
      <c r="AK58" s="48">
        <f t="shared" si="23"/>
        <v>0</v>
      </c>
      <c r="AL58" s="48">
        <f t="shared" si="23"/>
        <v>0</v>
      </c>
      <c r="AM58" s="48" t="str">
        <f t="shared" si="23"/>
        <v>?</v>
      </c>
      <c r="AP58" s="21"/>
      <c r="AR58" t="s">
        <v>176</v>
      </c>
    </row>
    <row r="59" spans="31:44" x14ac:dyDescent="0.35">
      <c r="AG59" t="s">
        <v>168</v>
      </c>
      <c r="AH59" s="52">
        <f>+AH57-AH58</f>
        <v>0</v>
      </c>
      <c r="AI59" s="52">
        <f t="shared" ref="AI59:AM59" si="24">+AI57-AI58</f>
        <v>0</v>
      </c>
      <c r="AJ59" s="52">
        <f t="shared" si="24"/>
        <v>2.5</v>
      </c>
      <c r="AK59" s="52">
        <f t="shared" si="24"/>
        <v>5</v>
      </c>
      <c r="AL59" s="52">
        <f t="shared" si="24"/>
        <v>0</v>
      </c>
      <c r="AM59" s="52" t="e">
        <f t="shared" si="24"/>
        <v>#VALUE!</v>
      </c>
      <c r="AR59" t="s">
        <v>172</v>
      </c>
    </row>
    <row r="60" spans="31:44" x14ac:dyDescent="0.35">
      <c r="AR60" t="s">
        <v>177</v>
      </c>
    </row>
    <row r="61" spans="31:44" x14ac:dyDescent="0.35">
      <c r="AM61" t="s">
        <v>190</v>
      </c>
    </row>
    <row r="64" spans="31:44" ht="16" x14ac:dyDescent="0.35">
      <c r="AE64" s="33" t="s">
        <v>67</v>
      </c>
      <c r="AF64" s="1"/>
      <c r="AG64" s="1"/>
      <c r="AH64" s="1"/>
    </row>
    <row r="65" spans="31:38" ht="16" x14ac:dyDescent="0.35">
      <c r="AE65" s="33" t="s">
        <v>194</v>
      </c>
      <c r="AF65" s="1"/>
      <c r="AG65" s="1"/>
      <c r="AH65" s="1"/>
    </row>
    <row r="66" spans="31:38" ht="16" x14ac:dyDescent="0.35">
      <c r="AE66" s="34" t="s">
        <v>195</v>
      </c>
      <c r="AF66" s="1"/>
      <c r="AG66" s="1"/>
      <c r="AH66" s="1"/>
    </row>
    <row r="67" spans="31:38" ht="16.5" thickBot="1" x14ac:dyDescent="0.4">
      <c r="AE67" s="34" t="s">
        <v>196</v>
      </c>
      <c r="AI67" s="1" t="s">
        <v>101</v>
      </c>
      <c r="AJ67" s="56" t="s">
        <v>102</v>
      </c>
    </row>
    <row r="68" spans="31:38" ht="15" thickBot="1" x14ac:dyDescent="0.4">
      <c r="AI68" s="55">
        <v>17.900000000000002</v>
      </c>
      <c r="AJ68" s="57">
        <v>4.1999999999999993</v>
      </c>
    </row>
    <row r="69" spans="31:38" ht="15" thickBot="1" x14ac:dyDescent="0.4">
      <c r="AH69" t="s">
        <v>191</v>
      </c>
      <c r="AI69">
        <v>30</v>
      </c>
      <c r="AJ69">
        <v>40</v>
      </c>
    </row>
    <row r="70" spans="31:38" ht="15" thickBot="1" x14ac:dyDescent="0.4">
      <c r="AG70" t="s">
        <v>145</v>
      </c>
      <c r="AH70" t="s">
        <v>192</v>
      </c>
      <c r="AI70" s="58">
        <f>+AI69*AI68+AJ69*AJ68</f>
        <v>705.00000000000011</v>
      </c>
    </row>
    <row r="72" spans="31:38" ht="15" thickBot="1" x14ac:dyDescent="0.4"/>
    <row r="73" spans="31:38" x14ac:dyDescent="0.35">
      <c r="AI73" s="66">
        <v>8</v>
      </c>
      <c r="AJ73" s="67">
        <v>4</v>
      </c>
      <c r="AK73" s="59" t="s">
        <v>193</v>
      </c>
      <c r="AL73" s="60">
        <v>160</v>
      </c>
    </row>
    <row r="74" spans="31:38" x14ac:dyDescent="0.35">
      <c r="AI74" s="61">
        <v>2</v>
      </c>
      <c r="AJ74" s="31">
        <v>6</v>
      </c>
      <c r="AK74" s="31" t="s">
        <v>193</v>
      </c>
      <c r="AL74" s="62">
        <v>61</v>
      </c>
    </row>
    <row r="75" spans="31:38" ht="15" thickBot="1" x14ac:dyDescent="0.4">
      <c r="AI75" s="63">
        <v>6</v>
      </c>
      <c r="AJ75" s="64">
        <v>5</v>
      </c>
      <c r="AK75" s="64" t="s">
        <v>193</v>
      </c>
      <c r="AL75" s="65">
        <v>150</v>
      </c>
    </row>
    <row r="76" spans="31:38" ht="15" thickBot="1" x14ac:dyDescent="0.4"/>
    <row r="77" spans="31:38" x14ac:dyDescent="0.35">
      <c r="AJ77">
        <f>+AI73*AI68+AJ73*AJ68</f>
        <v>160</v>
      </c>
      <c r="AK77" s="59" t="s">
        <v>193</v>
      </c>
      <c r="AL77" s="60">
        <f>+AL73</f>
        <v>160</v>
      </c>
    </row>
    <row r="78" spans="31:38" x14ac:dyDescent="0.35">
      <c r="AJ78">
        <f>+AI74*AI68+AJ74*AJ68</f>
        <v>61</v>
      </c>
      <c r="AK78" s="31" t="s">
        <v>193</v>
      </c>
      <c r="AL78" s="62">
        <f>+AL74</f>
        <v>61</v>
      </c>
    </row>
    <row r="79" spans="31:38" ht="15" thickBot="1" x14ac:dyDescent="0.4">
      <c r="AJ79">
        <f>+AI75*AI68+AJ75*AJ68</f>
        <v>128.4</v>
      </c>
      <c r="AK79" s="64" t="s">
        <v>193</v>
      </c>
      <c r="AL79" s="65">
        <v>150</v>
      </c>
    </row>
    <row r="81" spans="31:39" x14ac:dyDescent="0.35">
      <c r="AE81" t="s">
        <v>228</v>
      </c>
      <c r="AI81" t="s">
        <v>229</v>
      </c>
    </row>
    <row r="82" spans="31:39" ht="16" x14ac:dyDescent="0.35">
      <c r="AE82" s="33" t="s">
        <v>67</v>
      </c>
      <c r="AF82" s="1"/>
      <c r="AG82" s="1"/>
      <c r="AH82" s="1"/>
      <c r="AI82" s="75" t="s">
        <v>225</v>
      </c>
      <c r="AJ82" s="75"/>
      <c r="AK82" s="75"/>
      <c r="AL82" s="75"/>
      <c r="AM82" s="75"/>
    </row>
    <row r="83" spans="31:39" ht="16" x14ac:dyDescent="0.35">
      <c r="AE83" s="33" t="s">
        <v>194</v>
      </c>
      <c r="AF83" s="1"/>
      <c r="AG83" s="1"/>
      <c r="AH83" s="1"/>
      <c r="AI83" s="75" t="s">
        <v>226</v>
      </c>
      <c r="AJ83" s="75" t="s">
        <v>233</v>
      </c>
      <c r="AK83" s="76" t="s">
        <v>232</v>
      </c>
      <c r="AL83" s="75">
        <v>30</v>
      </c>
      <c r="AM83" s="75"/>
    </row>
    <row r="84" spans="31:39" ht="16" x14ac:dyDescent="0.35">
      <c r="AE84" s="34" t="s">
        <v>195</v>
      </c>
      <c r="AF84" s="1"/>
      <c r="AG84" s="1"/>
      <c r="AH84" s="1"/>
      <c r="AI84" s="75" t="s">
        <v>227</v>
      </c>
      <c r="AJ84" s="75" t="s">
        <v>234</v>
      </c>
      <c r="AK84" s="76" t="s">
        <v>232</v>
      </c>
      <c r="AL84" s="75">
        <v>40</v>
      </c>
      <c r="AM84" s="75"/>
    </row>
    <row r="85" spans="31:39" ht="16" x14ac:dyDescent="0.35">
      <c r="AE85" s="34" t="s">
        <v>196</v>
      </c>
      <c r="AI85" s="75"/>
      <c r="AJ85" s="75" t="s">
        <v>235</v>
      </c>
      <c r="AK85" s="75"/>
      <c r="AL85" s="75"/>
      <c r="AM85" s="75"/>
    </row>
    <row r="86" spans="31:39" x14ac:dyDescent="0.35">
      <c r="AI86" s="75" t="s">
        <v>230</v>
      </c>
      <c r="AJ86" s="75" t="s">
        <v>231</v>
      </c>
      <c r="AK86" s="75"/>
      <c r="AL86" s="75"/>
      <c r="AM86" s="75"/>
    </row>
    <row r="87" spans="31:39" x14ac:dyDescent="0.35">
      <c r="AE87" t="s">
        <v>101</v>
      </c>
      <c r="AF87" t="s">
        <v>102</v>
      </c>
    </row>
    <row r="88" spans="31:39" x14ac:dyDescent="0.35">
      <c r="AE88">
        <v>8</v>
      </c>
      <c r="AF88">
        <v>4</v>
      </c>
      <c r="AG88" t="s">
        <v>193</v>
      </c>
      <c r="AH88">
        <v>160</v>
      </c>
    </row>
    <row r="89" spans="31:39" x14ac:dyDescent="0.35">
      <c r="AE89">
        <v>2</v>
      </c>
      <c r="AF89">
        <v>6</v>
      </c>
      <c r="AG89" t="s">
        <v>193</v>
      </c>
      <c r="AH89">
        <v>60</v>
      </c>
    </row>
    <row r="90" spans="31:39" x14ac:dyDescent="0.35">
      <c r="AE90">
        <v>6</v>
      </c>
      <c r="AF90">
        <v>5</v>
      </c>
      <c r="AG90" t="s">
        <v>193</v>
      </c>
      <c r="AH90">
        <v>150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D18-EA79-4733-A221-0C39EF27EF7B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4930-9784-4051-AABC-61D032F288D0}">
  <dimension ref="C4:M13"/>
  <sheetViews>
    <sheetView workbookViewId="0">
      <selection activeCell="C8" sqref="C8"/>
    </sheetView>
  </sheetViews>
  <sheetFormatPr baseColWidth="10" defaultRowHeight="14.5" x14ac:dyDescent="0.35"/>
  <cols>
    <col min="3" max="3" width="11.81640625" bestFit="1" customWidth="1"/>
    <col min="4" max="4" width="15.453125" bestFit="1" customWidth="1"/>
    <col min="6" max="6" width="3.81640625" bestFit="1" customWidth="1"/>
    <col min="7" max="7" width="7.6328125" customWidth="1"/>
  </cols>
  <sheetData>
    <row r="4" spans="3:13" ht="16" x14ac:dyDescent="0.35">
      <c r="K4" s="11" t="s">
        <v>65</v>
      </c>
    </row>
    <row r="5" spans="3:13" ht="16" x14ac:dyDescent="0.35">
      <c r="K5" s="11" t="s">
        <v>62</v>
      </c>
    </row>
    <row r="6" spans="3:13" ht="16" x14ac:dyDescent="0.35">
      <c r="K6" s="11" t="s">
        <v>63</v>
      </c>
      <c r="M6" s="11" t="s">
        <v>64</v>
      </c>
    </row>
    <row r="7" spans="3:13" x14ac:dyDescent="0.35">
      <c r="C7" t="s">
        <v>145</v>
      </c>
      <c r="H7" t="s">
        <v>143</v>
      </c>
    </row>
    <row r="8" spans="3:13" x14ac:dyDescent="0.35">
      <c r="C8" s="1">
        <v>1.6470588235294117</v>
      </c>
      <c r="D8" s="1" t="s">
        <v>6</v>
      </c>
      <c r="F8">
        <v>5</v>
      </c>
      <c r="H8" s="1">
        <f>+C8*F8+F9*C9</f>
        <v>10.882352941176469</v>
      </c>
    </row>
    <row r="9" spans="3:13" x14ac:dyDescent="0.35">
      <c r="C9" s="1">
        <v>0.88235294117647056</v>
      </c>
      <c r="D9" s="1" t="s">
        <v>7</v>
      </c>
      <c r="F9">
        <v>3</v>
      </c>
    </row>
    <row r="11" spans="3:13" x14ac:dyDescent="0.35">
      <c r="C11">
        <v>4</v>
      </c>
      <c r="D11">
        <v>5</v>
      </c>
      <c r="E11" t="s">
        <v>5</v>
      </c>
      <c r="F11">
        <v>10</v>
      </c>
      <c r="G11">
        <f>+C8*C11+C9*D11</f>
        <v>11</v>
      </c>
    </row>
    <row r="12" spans="3:13" x14ac:dyDescent="0.35">
      <c r="C12">
        <v>5</v>
      </c>
      <c r="D12">
        <v>2</v>
      </c>
      <c r="E12" t="s">
        <v>5</v>
      </c>
      <c r="F12">
        <v>10</v>
      </c>
      <c r="G12">
        <f>+C8*C12+D12*C9</f>
        <v>10</v>
      </c>
    </row>
    <row r="13" spans="3:13" x14ac:dyDescent="0.35">
      <c r="C13">
        <v>3</v>
      </c>
      <c r="D13">
        <v>8</v>
      </c>
      <c r="E13" t="s">
        <v>5</v>
      </c>
      <c r="F13">
        <v>12</v>
      </c>
      <c r="G13">
        <f>+C13*C8+D13*C9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E990-B800-4371-AC61-21548063F472}">
  <dimension ref="C3:M13"/>
  <sheetViews>
    <sheetView workbookViewId="0">
      <selection activeCell="H16" sqref="H16"/>
    </sheetView>
  </sheetViews>
  <sheetFormatPr baseColWidth="10" defaultRowHeight="14.5" x14ac:dyDescent="0.35"/>
  <cols>
    <col min="3" max="3" width="2.81640625" bestFit="1" customWidth="1"/>
    <col min="4" max="4" width="15.453125" bestFit="1" customWidth="1"/>
    <col min="6" max="6" width="3.81640625" bestFit="1" customWidth="1"/>
    <col min="7" max="7" width="7.6328125" customWidth="1"/>
  </cols>
  <sheetData>
    <row r="3" spans="3:13" x14ac:dyDescent="0.35">
      <c r="D3" t="s">
        <v>0</v>
      </c>
      <c r="E3">
        <v>21</v>
      </c>
    </row>
    <row r="4" spans="3:13" ht="16" x14ac:dyDescent="0.35">
      <c r="D4" t="s">
        <v>1</v>
      </c>
      <c r="E4">
        <v>44</v>
      </c>
      <c r="J4" s="10" t="s">
        <v>61</v>
      </c>
    </row>
    <row r="5" spans="3:13" ht="16" x14ac:dyDescent="0.35">
      <c r="D5" t="s">
        <v>2</v>
      </c>
      <c r="E5">
        <v>41</v>
      </c>
      <c r="K5" s="11" t="s">
        <v>62</v>
      </c>
    </row>
    <row r="6" spans="3:13" ht="16" x14ac:dyDescent="0.35">
      <c r="K6" s="11" t="s">
        <v>63</v>
      </c>
      <c r="M6" s="11" t="s">
        <v>64</v>
      </c>
    </row>
    <row r="8" spans="3:13" x14ac:dyDescent="0.35">
      <c r="C8" s="1">
        <v>1.9999999632038796</v>
      </c>
      <c r="D8" s="1" t="s">
        <v>6</v>
      </c>
      <c r="F8">
        <v>5</v>
      </c>
      <c r="H8" s="1">
        <f>+C8*F8+F9*C9</f>
        <v>9.9999998160193986</v>
      </c>
    </row>
    <row r="9" spans="3:13" x14ac:dyDescent="0.35">
      <c r="C9" s="1">
        <v>0</v>
      </c>
      <c r="D9" s="1" t="s">
        <v>7</v>
      </c>
      <c r="F9">
        <v>3</v>
      </c>
    </row>
    <row r="11" spans="3:13" x14ac:dyDescent="0.35">
      <c r="C11">
        <v>1</v>
      </c>
      <c r="D11">
        <v>1</v>
      </c>
      <c r="E11" t="s">
        <v>5</v>
      </c>
      <c r="F11">
        <v>2</v>
      </c>
      <c r="G11">
        <f>+C8*C11+C9*D11</f>
        <v>1.9999999632038796</v>
      </c>
    </row>
    <row r="12" spans="3:13" x14ac:dyDescent="0.35">
      <c r="C12">
        <v>5</v>
      </c>
      <c r="D12">
        <v>2</v>
      </c>
      <c r="E12" t="s">
        <v>5</v>
      </c>
      <c r="F12">
        <v>10</v>
      </c>
      <c r="G12">
        <f>+C8*C12+D12*C9</f>
        <v>9.9999998160193986</v>
      </c>
    </row>
    <row r="13" spans="3:13" x14ac:dyDescent="0.35">
      <c r="C13">
        <v>3</v>
      </c>
      <c r="D13">
        <v>8</v>
      </c>
      <c r="E13" t="s">
        <v>5</v>
      </c>
      <c r="F13">
        <v>12</v>
      </c>
      <c r="G13">
        <f>+C13*C8+D13*C9</f>
        <v>5.9999998896116384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3DBD-F88F-4950-AA3F-E26ED0BA5992}">
  <dimension ref="A1:G31"/>
  <sheetViews>
    <sheetView showGridLines="0" workbookViewId="0"/>
  </sheetViews>
  <sheetFormatPr baseColWidth="10" defaultRowHeight="14.5" x14ac:dyDescent="0.35"/>
  <cols>
    <col min="1" max="1" width="2.1796875" customWidth="1"/>
    <col min="2" max="2" width="6.08984375" bestFit="1" customWidth="1"/>
    <col min="3" max="3" width="7.6328125" bestFit="1" customWidth="1"/>
    <col min="4" max="4" width="14.54296875" bestFit="1" customWidth="1"/>
    <col min="5" max="5" width="13" bestFit="1" customWidth="1"/>
    <col min="6" max="6" width="12.1796875" bestFit="1" customWidth="1"/>
    <col min="7" max="7" width="7.54296875" bestFit="1" customWidth="1"/>
  </cols>
  <sheetData>
    <row r="1" spans="1:5" x14ac:dyDescent="0.35">
      <c r="A1" s="2" t="s">
        <v>8</v>
      </c>
    </row>
    <row r="2" spans="1:5" x14ac:dyDescent="0.35">
      <c r="A2" s="2" t="s">
        <v>9</v>
      </c>
    </row>
    <row r="3" spans="1:5" x14ac:dyDescent="0.35">
      <c r="A3" s="2" t="s">
        <v>10</v>
      </c>
    </row>
    <row r="4" spans="1:5" x14ac:dyDescent="0.35">
      <c r="A4" s="2" t="s">
        <v>11</v>
      </c>
    </row>
    <row r="5" spans="1:5" x14ac:dyDescent="0.35">
      <c r="A5" s="2" t="s">
        <v>12</v>
      </c>
    </row>
    <row r="6" spans="1:5" x14ac:dyDescent="0.35">
      <c r="A6" s="2"/>
      <c r="B6" t="s">
        <v>13</v>
      </c>
    </row>
    <row r="7" spans="1:5" x14ac:dyDescent="0.35">
      <c r="A7" s="2"/>
      <c r="B7" t="s">
        <v>14</v>
      </c>
    </row>
    <row r="8" spans="1:5" x14ac:dyDescent="0.35">
      <c r="A8" s="2"/>
      <c r="B8" t="s">
        <v>15</v>
      </c>
    </row>
    <row r="9" spans="1:5" x14ac:dyDescent="0.35">
      <c r="A9" s="2" t="s">
        <v>16</v>
      </c>
    </row>
    <row r="10" spans="1:5" x14ac:dyDescent="0.35">
      <c r="B10" t="s">
        <v>17</v>
      </c>
    </row>
    <row r="11" spans="1:5" x14ac:dyDescent="0.35">
      <c r="B11" t="s">
        <v>18</v>
      </c>
    </row>
    <row r="12" spans="1:5" x14ac:dyDescent="0.35">
      <c r="B12" t="s">
        <v>19</v>
      </c>
    </row>
    <row r="14" spans="1:5" ht="15" thickBot="1" x14ac:dyDescent="0.4">
      <c r="A14" t="s">
        <v>20</v>
      </c>
    </row>
    <row r="15" spans="1:5" ht="15" thickBot="1" x14ac:dyDescent="0.4">
      <c r="B15" s="4" t="s">
        <v>21</v>
      </c>
      <c r="C15" s="4" t="s">
        <v>22</v>
      </c>
      <c r="D15" s="4" t="s">
        <v>23</v>
      </c>
      <c r="E15" s="4" t="s">
        <v>24</v>
      </c>
    </row>
    <row r="16" spans="1:5" ht="15" thickBot="1" x14ac:dyDescent="0.4">
      <c r="B16" s="3" t="s">
        <v>32</v>
      </c>
      <c r="C16" s="3" t="s">
        <v>3</v>
      </c>
      <c r="D16" s="6">
        <v>11632203093.333336</v>
      </c>
      <c r="E16" s="6">
        <v>0</v>
      </c>
    </row>
    <row r="19" spans="1:7" ht="15" thickBot="1" x14ac:dyDescent="0.4">
      <c r="A19" t="s">
        <v>25</v>
      </c>
    </row>
    <row r="20" spans="1:7" ht="15" thickBot="1" x14ac:dyDescent="0.4">
      <c r="B20" s="4" t="s">
        <v>21</v>
      </c>
      <c r="C20" s="4" t="s">
        <v>22</v>
      </c>
      <c r="D20" s="4" t="s">
        <v>23</v>
      </c>
      <c r="E20" s="4" t="s">
        <v>24</v>
      </c>
      <c r="F20" s="4" t="s">
        <v>26</v>
      </c>
    </row>
    <row r="21" spans="1:7" x14ac:dyDescent="0.35">
      <c r="B21" s="5" t="s">
        <v>33</v>
      </c>
      <c r="C21" s="5"/>
      <c r="D21" s="7">
        <v>35791394.13333334</v>
      </c>
      <c r="E21" s="7">
        <v>0</v>
      </c>
      <c r="F21" s="5" t="s">
        <v>34</v>
      </c>
    </row>
    <row r="22" spans="1:7" ht="15" thickBot="1" x14ac:dyDescent="0.4">
      <c r="B22" s="3" t="s">
        <v>35</v>
      </c>
      <c r="C22" s="3"/>
      <c r="D22" s="6">
        <v>53687091.20000001</v>
      </c>
      <c r="E22" s="6">
        <v>0</v>
      </c>
      <c r="F22" s="3" t="s">
        <v>34</v>
      </c>
    </row>
    <row r="25" spans="1:7" ht="15" thickBot="1" x14ac:dyDescent="0.4">
      <c r="A25" t="s">
        <v>27</v>
      </c>
    </row>
    <row r="26" spans="1:7" ht="15" thickBot="1" x14ac:dyDescent="0.4">
      <c r="B26" s="4" t="s">
        <v>21</v>
      </c>
      <c r="C26" s="4" t="s">
        <v>22</v>
      </c>
      <c r="D26" s="4" t="s">
        <v>28</v>
      </c>
      <c r="E26" s="4" t="s">
        <v>29</v>
      </c>
      <c r="F26" s="4" t="s">
        <v>30</v>
      </c>
      <c r="G26" s="4" t="s">
        <v>31</v>
      </c>
    </row>
    <row r="27" spans="1:7" x14ac:dyDescent="0.35">
      <c r="B27" s="5" t="s">
        <v>36</v>
      </c>
      <c r="C27" s="5" t="s">
        <v>5</v>
      </c>
      <c r="D27" s="7">
        <v>0</v>
      </c>
      <c r="E27" s="5" t="s">
        <v>37</v>
      </c>
      <c r="F27" s="5" t="s">
        <v>38</v>
      </c>
      <c r="G27" s="5">
        <v>21</v>
      </c>
    </row>
    <row r="28" spans="1:7" x14ac:dyDescent="0.35">
      <c r="B28" s="5" t="s">
        <v>39</v>
      </c>
      <c r="C28" s="5" t="s">
        <v>5</v>
      </c>
      <c r="D28" s="7">
        <v>0</v>
      </c>
      <c r="E28" s="5" t="s">
        <v>40</v>
      </c>
      <c r="F28" s="5" t="s">
        <v>38</v>
      </c>
      <c r="G28" s="5">
        <v>43.999999999999993</v>
      </c>
    </row>
    <row r="29" spans="1:7" x14ac:dyDescent="0.35">
      <c r="B29" s="5" t="s">
        <v>41</v>
      </c>
      <c r="C29" s="5" t="s">
        <v>5</v>
      </c>
      <c r="D29" s="7">
        <v>0</v>
      </c>
      <c r="E29" s="5" t="s">
        <v>42</v>
      </c>
      <c r="F29" s="5" t="s">
        <v>38</v>
      </c>
      <c r="G29" s="5">
        <v>41</v>
      </c>
    </row>
    <row r="30" spans="1:7" x14ac:dyDescent="0.35">
      <c r="B30" s="5" t="s">
        <v>33</v>
      </c>
      <c r="C30" s="5"/>
      <c r="D30" s="7">
        <v>0</v>
      </c>
      <c r="E30" s="5" t="s">
        <v>43</v>
      </c>
      <c r="F30" s="5" t="s">
        <v>44</v>
      </c>
      <c r="G30" s="7">
        <v>0</v>
      </c>
    </row>
    <row r="31" spans="1:7" ht="15" thickBot="1" x14ac:dyDescent="0.4">
      <c r="B31" s="3" t="s">
        <v>35</v>
      </c>
      <c r="C31" s="3"/>
      <c r="D31" s="6">
        <v>0</v>
      </c>
      <c r="E31" s="3" t="s">
        <v>45</v>
      </c>
      <c r="F31" s="3" t="s">
        <v>44</v>
      </c>
      <c r="G31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E06E-655B-477E-B18F-3ACBDC1E39EC}">
  <dimension ref="A1:E17"/>
  <sheetViews>
    <sheetView showGridLines="0" workbookViewId="0"/>
  </sheetViews>
  <sheetFormatPr baseColWidth="10" defaultRowHeight="14.5" x14ac:dyDescent="0.35"/>
  <cols>
    <col min="1" max="1" width="2.1796875" customWidth="1"/>
    <col min="2" max="2" width="6.08984375" bestFit="1" customWidth="1"/>
    <col min="3" max="3" width="7.6328125" bestFit="1" customWidth="1"/>
    <col min="4" max="4" width="5.26953125" bestFit="1" customWidth="1"/>
    <col min="5" max="5" width="12" bestFit="1" customWidth="1"/>
  </cols>
  <sheetData>
    <row r="1" spans="1:5" x14ac:dyDescent="0.35">
      <c r="A1" s="2" t="s">
        <v>46</v>
      </c>
    </row>
    <row r="2" spans="1:5" x14ac:dyDescent="0.35">
      <c r="A2" s="2" t="s">
        <v>9</v>
      </c>
    </row>
    <row r="3" spans="1:5" x14ac:dyDescent="0.35">
      <c r="A3" s="2" t="s">
        <v>47</v>
      </c>
    </row>
    <row r="6" spans="1:5" ht="15" thickBot="1" x14ac:dyDescent="0.4">
      <c r="A6" t="s">
        <v>25</v>
      </c>
    </row>
    <row r="7" spans="1:5" x14ac:dyDescent="0.35">
      <c r="B7" s="8"/>
      <c r="C7" s="8"/>
      <c r="D7" s="8" t="s">
        <v>48</v>
      </c>
      <c r="E7" s="8" t="s">
        <v>50</v>
      </c>
    </row>
    <row r="8" spans="1:5" ht="15" thickBot="1" x14ac:dyDescent="0.4">
      <c r="B8" s="9" t="s">
        <v>21</v>
      </c>
      <c r="C8" s="9" t="s">
        <v>22</v>
      </c>
      <c r="D8" s="9" t="s">
        <v>49</v>
      </c>
      <c r="E8" s="9" t="s">
        <v>51</v>
      </c>
    </row>
    <row r="9" spans="1:5" x14ac:dyDescent="0.35">
      <c r="B9" s="5" t="s">
        <v>33</v>
      </c>
      <c r="C9" s="5"/>
      <c r="D9" s="5">
        <v>0</v>
      </c>
      <c r="E9" s="5">
        <v>0</v>
      </c>
    </row>
    <row r="10" spans="1:5" ht="15" thickBot="1" x14ac:dyDescent="0.4">
      <c r="B10" s="3" t="s">
        <v>35</v>
      </c>
      <c r="C10" s="3"/>
      <c r="D10" s="3">
        <v>0</v>
      </c>
      <c r="E10" s="3">
        <v>0</v>
      </c>
    </row>
    <row r="12" spans="1:5" ht="15" thickBot="1" x14ac:dyDescent="0.4">
      <c r="A12" t="s">
        <v>27</v>
      </c>
    </row>
    <row r="13" spans="1:5" x14ac:dyDescent="0.35">
      <c r="B13" s="8"/>
      <c r="C13" s="8"/>
      <c r="D13" s="8" t="s">
        <v>48</v>
      </c>
      <c r="E13" s="8" t="s">
        <v>52</v>
      </c>
    </row>
    <row r="14" spans="1:5" ht="15" thickBot="1" x14ac:dyDescent="0.4">
      <c r="B14" s="9" t="s">
        <v>21</v>
      </c>
      <c r="C14" s="9" t="s">
        <v>22</v>
      </c>
      <c r="D14" s="9" t="s">
        <v>49</v>
      </c>
      <c r="E14" s="9" t="s">
        <v>53</v>
      </c>
    </row>
    <row r="15" spans="1:5" x14ac:dyDescent="0.35">
      <c r="B15" s="5" t="s">
        <v>36</v>
      </c>
      <c r="C15" s="5" t="s">
        <v>5</v>
      </c>
      <c r="D15" s="5">
        <v>0</v>
      </c>
      <c r="E15" s="5">
        <v>25.000001738468811</v>
      </c>
    </row>
    <row r="16" spans="1:5" x14ac:dyDescent="0.35">
      <c r="B16" s="5" t="s">
        <v>39</v>
      </c>
      <c r="C16" s="5" t="s">
        <v>5</v>
      </c>
      <c r="D16" s="5">
        <v>0</v>
      </c>
      <c r="E16" s="5">
        <v>0</v>
      </c>
    </row>
    <row r="17" spans="2:5" ht="15" thickBot="1" x14ac:dyDescent="0.4">
      <c r="B17" s="3" t="s">
        <v>41</v>
      </c>
      <c r="C17" s="3" t="s">
        <v>5</v>
      </c>
      <c r="D17" s="3">
        <v>0</v>
      </c>
      <c r="E17" s="3">
        <v>75.000001986821488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A6AD-8CAB-4840-BDC4-7AF29A749143}">
  <dimension ref="A1:J14"/>
  <sheetViews>
    <sheetView showGridLines="0" workbookViewId="0">
      <selection sqref="A1:A3"/>
    </sheetView>
  </sheetViews>
  <sheetFormatPr baseColWidth="10" defaultRowHeight="14.5" x14ac:dyDescent="0.35"/>
  <cols>
    <col min="1" max="1" width="2.1796875" customWidth="1"/>
    <col min="2" max="2" width="5.453125" bestFit="1" customWidth="1"/>
    <col min="3" max="3" width="7.7265625" bestFit="1" customWidth="1"/>
    <col min="4" max="4" width="5.26953125" bestFit="1" customWidth="1"/>
    <col min="5" max="5" width="2.1796875" customWidth="1"/>
    <col min="6" max="6" width="7.08984375" bestFit="1" customWidth="1"/>
    <col min="7" max="7" width="9.1796875" bestFit="1" customWidth="1"/>
    <col min="8" max="8" width="2.1796875" customWidth="1"/>
    <col min="9" max="9" width="7.90625" bestFit="1" customWidth="1"/>
    <col min="10" max="10" width="9.1796875" bestFit="1" customWidth="1"/>
  </cols>
  <sheetData>
    <row r="1" spans="1:10" x14ac:dyDescent="0.35">
      <c r="A1" s="2" t="s">
        <v>54</v>
      </c>
    </row>
    <row r="2" spans="1:10" x14ac:dyDescent="0.35">
      <c r="A2" s="2" t="s">
        <v>9</v>
      </c>
    </row>
    <row r="3" spans="1:10" x14ac:dyDescent="0.35">
      <c r="A3" s="2" t="s">
        <v>47</v>
      </c>
    </row>
    <row r="5" spans="1:10" ht="15" thickBot="1" x14ac:dyDescent="0.4"/>
    <row r="6" spans="1:10" x14ac:dyDescent="0.35">
      <c r="B6" s="8"/>
      <c r="C6" s="8" t="s">
        <v>55</v>
      </c>
      <c r="D6" s="8"/>
    </row>
    <row r="7" spans="1:10" ht="15" thickBot="1" x14ac:dyDescent="0.4">
      <c r="B7" s="9" t="s">
        <v>21</v>
      </c>
      <c r="C7" s="9" t="s">
        <v>22</v>
      </c>
      <c r="D7" s="9" t="s">
        <v>49</v>
      </c>
    </row>
    <row r="8" spans="1:10" ht="15" thickBot="1" x14ac:dyDescent="0.4">
      <c r="B8" s="3" t="s">
        <v>32</v>
      </c>
      <c r="C8" s="3" t="s">
        <v>3</v>
      </c>
      <c r="D8" s="6">
        <v>0</v>
      </c>
    </row>
    <row r="10" spans="1:10" ht="15" thickBot="1" x14ac:dyDescent="0.4"/>
    <row r="11" spans="1:10" x14ac:dyDescent="0.35">
      <c r="B11" s="8"/>
      <c r="C11" s="8" t="s">
        <v>56</v>
      </c>
      <c r="D11" s="8"/>
      <c r="F11" s="8" t="s">
        <v>57</v>
      </c>
      <c r="G11" s="8" t="s">
        <v>55</v>
      </c>
      <c r="I11" s="8" t="s">
        <v>60</v>
      </c>
      <c r="J11" s="8" t="s">
        <v>55</v>
      </c>
    </row>
    <row r="12" spans="1:10" ht="15" thickBot="1" x14ac:dyDescent="0.4">
      <c r="B12" s="9" t="s">
        <v>21</v>
      </c>
      <c r="C12" s="9" t="s">
        <v>22</v>
      </c>
      <c r="D12" s="9" t="s">
        <v>49</v>
      </c>
      <c r="F12" s="9" t="s">
        <v>58</v>
      </c>
      <c r="G12" s="9" t="s">
        <v>59</v>
      </c>
      <c r="I12" s="9" t="s">
        <v>58</v>
      </c>
      <c r="J12" s="9" t="s">
        <v>59</v>
      </c>
    </row>
    <row r="13" spans="1:10" x14ac:dyDescent="0.35">
      <c r="B13" s="5" t="s">
        <v>33</v>
      </c>
      <c r="C13" s="5"/>
      <c r="D13" s="7">
        <v>0</v>
      </c>
      <c r="F13" s="7">
        <v>0</v>
      </c>
      <c r="G13" s="7">
        <v>0</v>
      </c>
      <c r="I13" s="7">
        <v>21</v>
      </c>
      <c r="J13" s="7">
        <v>2100</v>
      </c>
    </row>
    <row r="14" spans="1:10" ht="15" thickBot="1" x14ac:dyDescent="0.4">
      <c r="B14" s="3" t="s">
        <v>35</v>
      </c>
      <c r="C14" s="3"/>
      <c r="D14" s="6">
        <v>0</v>
      </c>
      <c r="F14" s="6">
        <v>0</v>
      </c>
      <c r="G14" s="6">
        <v>0</v>
      </c>
      <c r="I14" s="6">
        <v>20.5</v>
      </c>
      <c r="J14" s="6">
        <v>3075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97FF-D55E-4304-B6C3-30D48B35257C}">
  <dimension ref="B1:BF42"/>
  <sheetViews>
    <sheetView zoomScale="50" zoomScaleNormal="50" workbookViewId="0">
      <selection activeCell="H8" sqref="H8"/>
    </sheetView>
  </sheetViews>
  <sheetFormatPr baseColWidth="10" defaultRowHeight="14.5" x14ac:dyDescent="0.35"/>
  <cols>
    <col min="3" max="3" width="2.81640625" bestFit="1" customWidth="1"/>
    <col min="4" max="4" width="77.26953125" customWidth="1"/>
    <col min="6" max="6" width="17.7265625" customWidth="1"/>
    <col min="7" max="7" width="7.6328125" customWidth="1"/>
    <col min="12" max="57" width="2.81640625" customWidth="1"/>
  </cols>
  <sheetData>
    <row r="1" spans="3:34" x14ac:dyDescent="0.35">
      <c r="J1" t="s">
        <v>102</v>
      </c>
      <c r="K1" s="13">
        <f t="shared" ref="K1:K11" si="0">+K2+1</f>
        <v>26</v>
      </c>
    </row>
    <row r="2" spans="3:34" x14ac:dyDescent="0.35">
      <c r="E2" t="s">
        <v>74</v>
      </c>
      <c r="K2" s="13">
        <f t="shared" si="0"/>
        <v>25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21"/>
      <c r="AF2" s="22"/>
    </row>
    <row r="3" spans="3:34" x14ac:dyDescent="0.35">
      <c r="D3" t="s">
        <v>71</v>
      </c>
      <c r="E3">
        <v>21</v>
      </c>
      <c r="K3" s="13">
        <f t="shared" si="0"/>
        <v>24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21"/>
      <c r="AF3" s="22"/>
    </row>
    <row r="4" spans="3:34" x14ac:dyDescent="0.35">
      <c r="D4" t="s">
        <v>72</v>
      </c>
      <c r="E4">
        <v>44</v>
      </c>
      <c r="K4" s="13">
        <f t="shared" si="0"/>
        <v>23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1"/>
      <c r="AF4" s="22"/>
    </row>
    <row r="5" spans="3:34" x14ac:dyDescent="0.35">
      <c r="D5" t="s">
        <v>73</v>
      </c>
      <c r="E5">
        <v>41</v>
      </c>
      <c r="K5" s="13">
        <f t="shared" si="0"/>
        <v>22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1"/>
      <c r="AE5" s="21"/>
      <c r="AF5" s="22"/>
    </row>
    <row r="6" spans="3:34" x14ac:dyDescent="0.35">
      <c r="I6">
        <v>20.5</v>
      </c>
      <c r="J6" t="s">
        <v>110</v>
      </c>
      <c r="K6" s="13">
        <f t="shared" si="0"/>
        <v>21</v>
      </c>
      <c r="L6" s="17"/>
      <c r="M6" s="17" t="s">
        <v>108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21"/>
      <c r="AE6" s="21"/>
      <c r="AF6" s="22"/>
    </row>
    <row r="7" spans="3:34" x14ac:dyDescent="0.35">
      <c r="F7" t="s">
        <v>75</v>
      </c>
      <c r="J7" t="s">
        <v>121</v>
      </c>
      <c r="K7" s="13">
        <f t="shared" si="0"/>
        <v>20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21"/>
      <c r="AE7" s="21"/>
      <c r="AF7" s="22"/>
    </row>
    <row r="8" spans="3:34" x14ac:dyDescent="0.35">
      <c r="C8" s="1">
        <v>21</v>
      </c>
      <c r="D8" s="1" t="s">
        <v>6</v>
      </c>
      <c r="E8" t="s">
        <v>3</v>
      </c>
      <c r="F8">
        <v>100</v>
      </c>
      <c r="H8" s="1"/>
      <c r="K8" s="13">
        <f t="shared" si="0"/>
        <v>19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21"/>
      <c r="AE8" s="21"/>
      <c r="AF8" s="22"/>
    </row>
    <row r="9" spans="3:34" x14ac:dyDescent="0.35">
      <c r="C9" s="1">
        <v>10</v>
      </c>
      <c r="D9" s="1" t="s">
        <v>7</v>
      </c>
      <c r="E9" t="s">
        <v>4</v>
      </c>
      <c r="F9">
        <v>150</v>
      </c>
      <c r="K9" s="13">
        <f t="shared" si="0"/>
        <v>18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21"/>
      <c r="AE9" s="21"/>
      <c r="AF9" s="22"/>
    </row>
    <row r="10" spans="3:34" x14ac:dyDescent="0.35">
      <c r="K10" s="13">
        <f t="shared" si="0"/>
        <v>17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21"/>
      <c r="AE10" s="21"/>
      <c r="AF10" s="22"/>
    </row>
    <row r="11" spans="3:34" x14ac:dyDescent="0.35">
      <c r="D11" t="s">
        <v>77</v>
      </c>
      <c r="F11" t="s">
        <v>76</v>
      </c>
      <c r="K11" s="13">
        <f t="shared" si="0"/>
        <v>16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1"/>
      <c r="AE11" s="21"/>
      <c r="AF11" s="22"/>
    </row>
    <row r="12" spans="3:34" x14ac:dyDescent="0.35">
      <c r="D12" t="s">
        <v>79</v>
      </c>
      <c r="E12" s="16" t="s">
        <v>78</v>
      </c>
      <c r="F12" t="s">
        <v>83</v>
      </c>
      <c r="H12" s="1" t="s">
        <v>80</v>
      </c>
      <c r="I12" s="16" t="s">
        <v>78</v>
      </c>
      <c r="J12" s="16">
        <v>21</v>
      </c>
      <c r="K12" s="13">
        <f t="shared" ref="K12:K23" si="1">+K13+1</f>
        <v>15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1"/>
      <c r="AE12" s="21"/>
      <c r="AF12" s="22"/>
    </row>
    <row r="13" spans="3:34" x14ac:dyDescent="0.35">
      <c r="D13" t="s">
        <v>81</v>
      </c>
      <c r="E13" s="16" t="s">
        <v>78</v>
      </c>
      <c r="F13" t="s">
        <v>84</v>
      </c>
      <c r="H13" s="1" t="s">
        <v>82</v>
      </c>
      <c r="I13" s="16" t="s">
        <v>78</v>
      </c>
      <c r="J13">
        <v>44</v>
      </c>
      <c r="K13" s="13">
        <f t="shared" si="1"/>
        <v>14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1"/>
      <c r="AE13" s="21"/>
      <c r="AF13" s="22"/>
    </row>
    <row r="14" spans="3:34" x14ac:dyDescent="0.35">
      <c r="D14" t="s">
        <v>85</v>
      </c>
      <c r="E14" s="16" t="s">
        <v>78</v>
      </c>
      <c r="F14" t="s">
        <v>86</v>
      </c>
      <c r="H14" s="1" t="s">
        <v>87</v>
      </c>
      <c r="I14" s="16" t="s">
        <v>78</v>
      </c>
      <c r="J14">
        <v>41</v>
      </c>
      <c r="K14" s="13">
        <f t="shared" si="1"/>
        <v>13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21"/>
      <c r="AE14" s="21"/>
      <c r="AF14" s="22"/>
    </row>
    <row r="15" spans="3:34" x14ac:dyDescent="0.35">
      <c r="D15" t="s">
        <v>90</v>
      </c>
      <c r="H15" s="1"/>
      <c r="K15" s="13">
        <f t="shared" si="1"/>
        <v>12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1"/>
      <c r="AE15" s="21"/>
      <c r="AF15" s="22"/>
      <c r="AH15" t="s">
        <v>122</v>
      </c>
    </row>
    <row r="16" spans="3:34" x14ac:dyDescent="0.35">
      <c r="D16" t="s">
        <v>88</v>
      </c>
      <c r="K16" s="13">
        <f t="shared" si="1"/>
        <v>11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1"/>
      <c r="AE16" s="21"/>
      <c r="AF16" s="22"/>
      <c r="AG16" t="s">
        <v>111</v>
      </c>
    </row>
    <row r="17" spans="2:58" x14ac:dyDescent="0.35">
      <c r="D17" t="s">
        <v>89</v>
      </c>
      <c r="K17" s="13">
        <f t="shared" si="1"/>
        <v>10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6"/>
      <c r="AE17" s="26"/>
      <c r="AF17" s="28"/>
    </row>
    <row r="18" spans="2:58" x14ac:dyDescent="0.35">
      <c r="I18" t="s">
        <v>115</v>
      </c>
      <c r="K18" s="13">
        <f t="shared" si="1"/>
        <v>9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6"/>
      <c r="AE18" s="26"/>
      <c r="AF18" s="28"/>
    </row>
    <row r="19" spans="2:58" x14ac:dyDescent="0.35">
      <c r="K19" s="13">
        <f t="shared" si="1"/>
        <v>8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6"/>
      <c r="AE19" s="26"/>
      <c r="AF19" s="28"/>
    </row>
    <row r="20" spans="2:58" x14ac:dyDescent="0.35">
      <c r="D20" s="1" t="s">
        <v>80</v>
      </c>
      <c r="E20" s="16" t="s">
        <v>78</v>
      </c>
      <c r="F20" s="16">
        <v>21</v>
      </c>
      <c r="K20" s="13">
        <f t="shared" si="1"/>
        <v>7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6"/>
      <c r="AE20" s="26"/>
      <c r="AF20" s="28"/>
    </row>
    <row r="21" spans="2:58" x14ac:dyDescent="0.35">
      <c r="D21" s="1" t="s">
        <v>82</v>
      </c>
      <c r="E21" s="16" t="s">
        <v>78</v>
      </c>
      <c r="F21">
        <v>44</v>
      </c>
      <c r="K21" s="13">
        <f t="shared" si="1"/>
        <v>6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6"/>
      <c r="AE21" s="26"/>
      <c r="AF21" s="28"/>
    </row>
    <row r="22" spans="2:58" x14ac:dyDescent="0.35">
      <c r="D22" s="1" t="s">
        <v>87</v>
      </c>
      <c r="E22" s="16" t="s">
        <v>78</v>
      </c>
      <c r="F22">
        <v>41</v>
      </c>
      <c r="K22" s="13">
        <f t="shared" si="1"/>
        <v>5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6"/>
      <c r="AE22" s="26"/>
      <c r="AF22" s="28"/>
    </row>
    <row r="23" spans="2:58" x14ac:dyDescent="0.35">
      <c r="K23" s="13">
        <f t="shared" si="1"/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6"/>
      <c r="AE23" s="26"/>
      <c r="AF23" s="28"/>
    </row>
    <row r="24" spans="2:58" x14ac:dyDescent="0.35">
      <c r="D24" s="1" t="s">
        <v>91</v>
      </c>
      <c r="K24" s="13">
        <f>+K25+1</f>
        <v>3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6"/>
      <c r="AE24" s="26"/>
      <c r="AF24" s="28"/>
    </row>
    <row r="25" spans="2:58" x14ac:dyDescent="0.35">
      <c r="D25" s="1" t="s">
        <v>92</v>
      </c>
      <c r="K25" s="13">
        <v>2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6"/>
      <c r="AE25" s="26"/>
      <c r="AF25" s="28"/>
      <c r="BC25" t="s">
        <v>107</v>
      </c>
    </row>
    <row r="26" spans="2:58" x14ac:dyDescent="0.35">
      <c r="B26" t="s">
        <v>104</v>
      </c>
      <c r="D26" s="19" t="s">
        <v>93</v>
      </c>
      <c r="E26" s="20" t="s">
        <v>94</v>
      </c>
      <c r="F26" s="19">
        <v>21</v>
      </c>
      <c r="K26" s="13">
        <v>1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6"/>
      <c r="AE26" s="26"/>
      <c r="AF26" s="28"/>
      <c r="AH26" t="s">
        <v>112</v>
      </c>
    </row>
    <row r="27" spans="2:58" x14ac:dyDescent="0.35">
      <c r="B27" t="s">
        <v>105</v>
      </c>
      <c r="D27" s="19" t="s">
        <v>97</v>
      </c>
      <c r="K27" s="14">
        <v>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9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2:58" x14ac:dyDescent="0.35">
      <c r="B28" t="s">
        <v>106</v>
      </c>
      <c r="D28" s="19" t="s">
        <v>98</v>
      </c>
      <c r="E28" s="20" t="s">
        <v>94</v>
      </c>
      <c r="F28" s="19">
        <v>41</v>
      </c>
      <c r="K28" s="13" t="s">
        <v>120</v>
      </c>
      <c r="L28" s="23">
        <v>0</v>
      </c>
      <c r="M28" s="23">
        <f>+L28+1</f>
        <v>1</v>
      </c>
      <c r="N28" s="23">
        <f t="shared" ref="N28:BE28" si="2">+M28+1</f>
        <v>2</v>
      </c>
      <c r="O28" s="23">
        <f t="shared" si="2"/>
        <v>3</v>
      </c>
      <c r="P28" s="23">
        <f t="shared" si="2"/>
        <v>4</v>
      </c>
      <c r="Q28" s="23">
        <f t="shared" si="2"/>
        <v>5</v>
      </c>
      <c r="R28" s="23">
        <f t="shared" si="2"/>
        <v>6</v>
      </c>
      <c r="S28" s="23">
        <f t="shared" si="2"/>
        <v>7</v>
      </c>
      <c r="T28" s="23">
        <f t="shared" si="2"/>
        <v>8</v>
      </c>
      <c r="U28" s="23">
        <f t="shared" si="2"/>
        <v>9</v>
      </c>
      <c r="V28" s="23">
        <f t="shared" si="2"/>
        <v>10</v>
      </c>
      <c r="W28" s="23">
        <f t="shared" si="2"/>
        <v>11</v>
      </c>
      <c r="X28" s="23">
        <f t="shared" si="2"/>
        <v>12</v>
      </c>
      <c r="Y28" s="23">
        <f t="shared" si="2"/>
        <v>13</v>
      </c>
      <c r="Z28" s="23">
        <f t="shared" si="2"/>
        <v>14</v>
      </c>
      <c r="AA28" s="23">
        <f t="shared" si="2"/>
        <v>15</v>
      </c>
      <c r="AB28" s="23">
        <f t="shared" si="2"/>
        <v>16</v>
      </c>
      <c r="AC28" s="23">
        <f t="shared" si="2"/>
        <v>17</v>
      </c>
      <c r="AD28" s="24">
        <f t="shared" si="2"/>
        <v>18</v>
      </c>
      <c r="AE28" s="24">
        <f t="shared" si="2"/>
        <v>19</v>
      </c>
      <c r="AF28" s="25">
        <f t="shared" si="2"/>
        <v>20</v>
      </c>
      <c r="AG28" s="15">
        <f t="shared" si="2"/>
        <v>21</v>
      </c>
      <c r="AH28" s="15">
        <f t="shared" si="2"/>
        <v>22</v>
      </c>
      <c r="AI28" s="15">
        <f t="shared" si="2"/>
        <v>23</v>
      </c>
      <c r="AJ28" s="15">
        <f t="shared" si="2"/>
        <v>24</v>
      </c>
      <c r="AK28" s="15">
        <f t="shared" si="2"/>
        <v>25</v>
      </c>
      <c r="AL28" s="15">
        <f t="shared" si="2"/>
        <v>26</v>
      </c>
      <c r="AM28" s="15">
        <f t="shared" si="2"/>
        <v>27</v>
      </c>
      <c r="AN28" s="15">
        <f t="shared" si="2"/>
        <v>28</v>
      </c>
      <c r="AO28" s="15">
        <f t="shared" si="2"/>
        <v>29</v>
      </c>
      <c r="AP28" s="15">
        <f t="shared" si="2"/>
        <v>30</v>
      </c>
      <c r="AQ28" s="15">
        <f t="shared" si="2"/>
        <v>31</v>
      </c>
      <c r="AR28" s="15">
        <f t="shared" si="2"/>
        <v>32</v>
      </c>
      <c r="AS28" s="15">
        <f t="shared" si="2"/>
        <v>33</v>
      </c>
      <c r="AT28" s="15">
        <f t="shared" si="2"/>
        <v>34</v>
      </c>
      <c r="AU28" s="15">
        <f t="shared" si="2"/>
        <v>35</v>
      </c>
      <c r="AV28" s="15">
        <f t="shared" si="2"/>
        <v>36</v>
      </c>
      <c r="AW28" s="15">
        <f>+AV28+1</f>
        <v>37</v>
      </c>
      <c r="AX28" s="15">
        <f t="shared" si="2"/>
        <v>38</v>
      </c>
      <c r="AY28" s="15">
        <f t="shared" si="2"/>
        <v>39</v>
      </c>
      <c r="AZ28" s="15">
        <f t="shared" si="2"/>
        <v>40</v>
      </c>
      <c r="BA28" s="15">
        <f t="shared" si="2"/>
        <v>41</v>
      </c>
      <c r="BB28" s="15">
        <f t="shared" si="2"/>
        <v>42</v>
      </c>
      <c r="BC28" s="15">
        <f t="shared" si="2"/>
        <v>43</v>
      </c>
      <c r="BD28" s="15">
        <f t="shared" si="2"/>
        <v>44</v>
      </c>
      <c r="BE28" s="15">
        <f t="shared" si="2"/>
        <v>45</v>
      </c>
    </row>
    <row r="29" spans="2:58" x14ac:dyDescent="0.35">
      <c r="F29" t="s">
        <v>114</v>
      </c>
      <c r="K29" s="13" t="s">
        <v>109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1"/>
      <c r="AE29" s="21"/>
      <c r="AF29" s="22"/>
      <c r="AH29" t="s">
        <v>123</v>
      </c>
      <c r="BF29" t="s">
        <v>101</v>
      </c>
    </row>
    <row r="30" spans="2:58" x14ac:dyDescent="0.35">
      <c r="D30" s="19" t="s">
        <v>100</v>
      </c>
      <c r="F30" s="18" t="s">
        <v>113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21"/>
      <c r="AF30" s="22"/>
    </row>
    <row r="31" spans="2:58" x14ac:dyDescent="0.35"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1"/>
      <c r="AF31" s="22"/>
      <c r="AH31" t="s">
        <v>103</v>
      </c>
    </row>
    <row r="32" spans="2:58" x14ac:dyDescent="0.35">
      <c r="D32" t="s">
        <v>95</v>
      </c>
    </row>
    <row r="33" spans="4:9" x14ac:dyDescent="0.35">
      <c r="D33" t="s">
        <v>96</v>
      </c>
      <c r="I33" s="30" t="s">
        <v>125</v>
      </c>
    </row>
    <row r="34" spans="4:9" x14ac:dyDescent="0.35">
      <c r="D34" t="s">
        <v>99</v>
      </c>
      <c r="I34" t="s">
        <v>124</v>
      </c>
    </row>
    <row r="35" spans="4:9" x14ac:dyDescent="0.35">
      <c r="H35" t="s">
        <v>116</v>
      </c>
      <c r="I35">
        <f>0*100+0*150</f>
        <v>0</v>
      </c>
    </row>
    <row r="36" spans="4:9" x14ac:dyDescent="0.35">
      <c r="H36" t="s">
        <v>117</v>
      </c>
      <c r="I36">
        <f>0*100+20.5*150</f>
        <v>3075</v>
      </c>
    </row>
    <row r="37" spans="4:9" x14ac:dyDescent="0.35">
      <c r="E37" t="s">
        <v>126</v>
      </c>
      <c r="H37" s="19" t="s">
        <v>118</v>
      </c>
      <c r="I37" s="19">
        <f>21*100+10*150</f>
        <v>3600</v>
      </c>
    </row>
    <row r="38" spans="4:9" x14ac:dyDescent="0.35">
      <c r="E38" t="s">
        <v>127</v>
      </c>
      <c r="H38" t="s">
        <v>119</v>
      </c>
      <c r="I38">
        <f>21*100 + 0*150</f>
        <v>2100</v>
      </c>
    </row>
    <row r="40" spans="4:9" x14ac:dyDescent="0.35">
      <c r="D40">
        <f>1*21+ X3</f>
        <v>21</v>
      </c>
      <c r="E40" s="20" t="s">
        <v>94</v>
      </c>
      <c r="F40" s="19">
        <v>21</v>
      </c>
      <c r="H40" t="s">
        <v>128</v>
      </c>
    </row>
    <row r="41" spans="4:9" x14ac:dyDescent="0.35">
      <c r="D41">
        <f>1*21+1*10 + X4</f>
        <v>31</v>
      </c>
      <c r="E41" s="20" t="s">
        <v>94</v>
      </c>
      <c r="F41" s="19">
        <v>44</v>
      </c>
      <c r="H41" t="s">
        <v>129</v>
      </c>
    </row>
    <row r="42" spans="4:9" x14ac:dyDescent="0.35">
      <c r="D42">
        <f>1*21+2*10 + X5</f>
        <v>41</v>
      </c>
      <c r="E42" s="20" t="s">
        <v>94</v>
      </c>
      <c r="F42" s="19">
        <v>41</v>
      </c>
      <c r="H42" t="s">
        <v>130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21E-EE2E-42C4-9561-8C11575C446D}">
  <dimension ref="A1:G31"/>
  <sheetViews>
    <sheetView showGridLines="0" topLeftCell="A16" workbookViewId="0"/>
  </sheetViews>
  <sheetFormatPr baseColWidth="10" defaultRowHeight="14.5" x14ac:dyDescent="0.35"/>
  <cols>
    <col min="1" max="1" width="2.1796875" customWidth="1"/>
    <col min="2" max="2" width="6.6328125" bestFit="1" customWidth="1"/>
    <col min="3" max="3" width="13.1796875" bestFit="1" customWidth="1"/>
    <col min="4" max="4" width="14.54296875" bestFit="1" customWidth="1"/>
    <col min="5" max="5" width="14.6328125" bestFit="1" customWidth="1"/>
    <col min="6" max="6" width="12.1796875" bestFit="1" customWidth="1"/>
    <col min="7" max="7" width="7.54296875" bestFit="1" customWidth="1"/>
  </cols>
  <sheetData>
    <row r="1" spans="1:5" x14ac:dyDescent="0.35">
      <c r="A1" s="2" t="s">
        <v>8</v>
      </c>
    </row>
    <row r="2" spans="1:5" x14ac:dyDescent="0.35">
      <c r="A2" s="2" t="s">
        <v>197</v>
      </c>
    </row>
    <row r="3" spans="1:5" x14ac:dyDescent="0.35">
      <c r="A3" s="2" t="s">
        <v>198</v>
      </c>
    </row>
    <row r="4" spans="1:5" x14ac:dyDescent="0.35">
      <c r="A4" s="2" t="s">
        <v>11</v>
      </c>
    </row>
    <row r="5" spans="1:5" x14ac:dyDescent="0.35">
      <c r="A5" s="2" t="s">
        <v>12</v>
      </c>
    </row>
    <row r="6" spans="1:5" x14ac:dyDescent="0.35">
      <c r="A6" s="2"/>
      <c r="B6" t="s">
        <v>199</v>
      </c>
    </row>
    <row r="7" spans="1:5" x14ac:dyDescent="0.35">
      <c r="A7" s="2"/>
      <c r="B7" t="s">
        <v>14</v>
      </c>
    </row>
    <row r="8" spans="1:5" x14ac:dyDescent="0.35">
      <c r="A8" s="2"/>
      <c r="B8" t="s">
        <v>15</v>
      </c>
    </row>
    <row r="9" spans="1:5" x14ac:dyDescent="0.35">
      <c r="A9" s="2" t="s">
        <v>16</v>
      </c>
    </row>
    <row r="10" spans="1:5" x14ac:dyDescent="0.35">
      <c r="B10" t="s">
        <v>200</v>
      </c>
    </row>
    <row r="11" spans="1:5" x14ac:dyDescent="0.35">
      <c r="B11" t="s">
        <v>19</v>
      </c>
    </row>
    <row r="14" spans="1:5" ht="15" thickBot="1" x14ac:dyDescent="0.4">
      <c r="A14" t="s">
        <v>20</v>
      </c>
    </row>
    <row r="15" spans="1:5" ht="15" thickBot="1" x14ac:dyDescent="0.4">
      <c r="B15" s="68" t="s">
        <v>21</v>
      </c>
      <c r="C15" s="68" t="s">
        <v>22</v>
      </c>
      <c r="D15" s="68" t="s">
        <v>23</v>
      </c>
      <c r="E15" s="68" t="s">
        <v>24</v>
      </c>
    </row>
    <row r="16" spans="1:5" ht="15" thickBot="1" x14ac:dyDescent="0.4">
      <c r="B16" s="3" t="s">
        <v>201</v>
      </c>
      <c r="C16" s="3" t="s">
        <v>202</v>
      </c>
      <c r="D16" s="6">
        <v>0</v>
      </c>
      <c r="E16" s="6">
        <v>700</v>
      </c>
    </row>
    <row r="19" spans="1:7" ht="15" thickBot="1" x14ac:dyDescent="0.4">
      <c r="A19" t="s">
        <v>25</v>
      </c>
    </row>
    <row r="20" spans="1:7" ht="15" thickBot="1" x14ac:dyDescent="0.4">
      <c r="B20" s="68" t="s">
        <v>21</v>
      </c>
      <c r="C20" s="68" t="s">
        <v>22</v>
      </c>
      <c r="D20" s="68" t="s">
        <v>23</v>
      </c>
      <c r="E20" s="68" t="s">
        <v>24</v>
      </c>
      <c r="F20" s="68" t="s">
        <v>26</v>
      </c>
    </row>
    <row r="21" spans="1:7" x14ac:dyDescent="0.35">
      <c r="B21" s="5" t="s">
        <v>203</v>
      </c>
      <c r="C21" s="5" t="s">
        <v>101</v>
      </c>
      <c r="D21" s="7">
        <v>0</v>
      </c>
      <c r="E21" s="7">
        <v>18</v>
      </c>
      <c r="F21" s="5" t="s">
        <v>34</v>
      </c>
    </row>
    <row r="22" spans="1:7" ht="15" thickBot="1" x14ac:dyDescent="0.4">
      <c r="B22" s="3" t="s">
        <v>204</v>
      </c>
      <c r="C22" s="3" t="s">
        <v>102</v>
      </c>
      <c r="D22" s="6">
        <v>0</v>
      </c>
      <c r="E22" s="6">
        <v>4</v>
      </c>
      <c r="F22" s="3" t="s">
        <v>34</v>
      </c>
    </row>
    <row r="25" spans="1:7" ht="15" thickBot="1" x14ac:dyDescent="0.4">
      <c r="A25" t="s">
        <v>27</v>
      </c>
    </row>
    <row r="26" spans="1:7" ht="15" thickBot="1" x14ac:dyDescent="0.4">
      <c r="B26" s="68" t="s">
        <v>21</v>
      </c>
      <c r="C26" s="68" t="s">
        <v>22</v>
      </c>
      <c r="D26" s="68" t="s">
        <v>28</v>
      </c>
      <c r="E26" s="68" t="s">
        <v>29</v>
      </c>
      <c r="F26" s="68" t="s">
        <v>30</v>
      </c>
      <c r="G26" s="68" t="s">
        <v>31</v>
      </c>
    </row>
    <row r="27" spans="1:7" x14ac:dyDescent="0.35">
      <c r="B27" s="5" t="s">
        <v>205</v>
      </c>
      <c r="C27" s="5" t="s">
        <v>102</v>
      </c>
      <c r="D27" s="7">
        <v>160</v>
      </c>
      <c r="E27" s="5" t="s">
        <v>206</v>
      </c>
      <c r="F27" s="5" t="s">
        <v>44</v>
      </c>
      <c r="G27" s="5">
        <v>0</v>
      </c>
    </row>
    <row r="28" spans="1:7" x14ac:dyDescent="0.35">
      <c r="B28" s="5" t="s">
        <v>207</v>
      </c>
      <c r="C28" s="5" t="s">
        <v>102</v>
      </c>
      <c r="D28" s="7">
        <v>60</v>
      </c>
      <c r="E28" s="5" t="s">
        <v>208</v>
      </c>
      <c r="F28" s="5" t="s">
        <v>44</v>
      </c>
      <c r="G28" s="5">
        <v>0</v>
      </c>
    </row>
    <row r="29" spans="1:7" x14ac:dyDescent="0.35">
      <c r="B29" s="5" t="s">
        <v>209</v>
      </c>
      <c r="C29" s="5" t="s">
        <v>102</v>
      </c>
      <c r="D29" s="7">
        <v>128</v>
      </c>
      <c r="E29" s="5" t="s">
        <v>210</v>
      </c>
      <c r="F29" s="5" t="s">
        <v>38</v>
      </c>
      <c r="G29" s="5">
        <v>22</v>
      </c>
    </row>
    <row r="30" spans="1:7" x14ac:dyDescent="0.35">
      <c r="B30" s="5" t="s">
        <v>203</v>
      </c>
      <c r="C30" s="5" t="s">
        <v>101</v>
      </c>
      <c r="D30" s="7">
        <v>18</v>
      </c>
      <c r="E30" s="5" t="s">
        <v>211</v>
      </c>
      <c r="F30" s="5" t="s">
        <v>38</v>
      </c>
      <c r="G30" s="7">
        <v>18</v>
      </c>
    </row>
    <row r="31" spans="1:7" ht="15" thickBot="1" x14ac:dyDescent="0.4">
      <c r="B31" s="3" t="s">
        <v>204</v>
      </c>
      <c r="C31" s="3" t="s">
        <v>102</v>
      </c>
      <c r="D31" s="6">
        <v>4</v>
      </c>
      <c r="E31" s="3" t="s">
        <v>212</v>
      </c>
      <c r="F31" s="3" t="s">
        <v>38</v>
      </c>
      <c r="G31" s="6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0A17-0691-45B5-B414-DA5100DD1A59}">
  <dimension ref="A1:K17"/>
  <sheetViews>
    <sheetView showGridLines="0" workbookViewId="0">
      <selection activeCell="E16" sqref="E16"/>
    </sheetView>
  </sheetViews>
  <sheetFormatPr baseColWidth="10" defaultRowHeight="14.5" x14ac:dyDescent="0.35"/>
  <cols>
    <col min="1" max="1" width="2.1796875" customWidth="1"/>
    <col min="2" max="2" width="6.6328125" bestFit="1" customWidth="1"/>
    <col min="3" max="3" width="7.6328125" bestFit="1" customWidth="1"/>
    <col min="4" max="4" width="5.26953125" bestFit="1" customWidth="1"/>
    <col min="5" max="5" width="8.54296875" bestFit="1" customWidth="1"/>
    <col min="6" max="6" width="12.08984375" bestFit="1" customWidth="1"/>
    <col min="7" max="8" width="11.81640625" bestFit="1" customWidth="1"/>
    <col min="9" max="10" width="11.81640625" customWidth="1"/>
  </cols>
  <sheetData>
    <row r="1" spans="1:11" x14ac:dyDescent="0.35">
      <c r="A1" s="2" t="s">
        <v>46</v>
      </c>
    </row>
    <row r="2" spans="1:11" x14ac:dyDescent="0.35">
      <c r="A2" s="2" t="s">
        <v>197</v>
      </c>
    </row>
    <row r="3" spans="1:11" x14ac:dyDescent="0.35">
      <c r="A3" s="2" t="s">
        <v>198</v>
      </c>
    </row>
    <row r="6" spans="1:11" ht="15" thickBot="1" x14ac:dyDescent="0.4">
      <c r="A6" t="s">
        <v>25</v>
      </c>
    </row>
    <row r="7" spans="1:11" x14ac:dyDescent="0.35">
      <c r="B7" s="70"/>
      <c r="C7" s="70"/>
      <c r="D7" s="70" t="s">
        <v>48</v>
      </c>
      <c r="E7" s="70" t="s">
        <v>50</v>
      </c>
      <c r="F7" s="70" t="s">
        <v>55</v>
      </c>
      <c r="G7" s="70" t="s">
        <v>215</v>
      </c>
      <c r="H7" s="70" t="s">
        <v>215</v>
      </c>
      <c r="I7" s="72"/>
      <c r="J7" s="72"/>
    </row>
    <row r="8" spans="1:11" ht="15" thickBot="1" x14ac:dyDescent="0.4">
      <c r="B8" s="71" t="s">
        <v>21</v>
      </c>
      <c r="C8" s="71" t="s">
        <v>22</v>
      </c>
      <c r="D8" s="71" t="s">
        <v>49</v>
      </c>
      <c r="E8" s="71" t="s">
        <v>213</v>
      </c>
      <c r="F8" s="71" t="s">
        <v>214</v>
      </c>
      <c r="G8" s="71" t="s">
        <v>216</v>
      </c>
      <c r="H8" s="71" t="s">
        <v>217</v>
      </c>
      <c r="I8" s="72"/>
      <c r="J8" s="72" t="s">
        <v>222</v>
      </c>
    </row>
    <row r="9" spans="1:11" x14ac:dyDescent="0.35">
      <c r="B9" s="5" t="s">
        <v>203</v>
      </c>
      <c r="C9" s="5" t="s">
        <v>101</v>
      </c>
      <c r="D9" s="5">
        <v>18</v>
      </c>
      <c r="E9" s="5">
        <v>0</v>
      </c>
      <c r="F9" s="5">
        <v>30</v>
      </c>
      <c r="G9" s="5">
        <v>49.999999999999993</v>
      </c>
      <c r="H9" s="5">
        <v>16.666666666666668</v>
      </c>
      <c r="I9" s="69">
        <f>+J9-H9</f>
        <v>13.333333333333332</v>
      </c>
      <c r="J9" s="69">
        <v>30</v>
      </c>
      <c r="K9">
        <f>+J9+G9</f>
        <v>80</v>
      </c>
    </row>
    <row r="10" spans="1:11" ht="15" thickBot="1" x14ac:dyDescent="0.4">
      <c r="B10" s="3" t="s">
        <v>204</v>
      </c>
      <c r="C10" s="3" t="s">
        <v>102</v>
      </c>
      <c r="D10" s="3">
        <v>4</v>
      </c>
      <c r="E10" s="3">
        <v>0</v>
      </c>
      <c r="F10" s="3">
        <v>40</v>
      </c>
      <c r="G10" s="3">
        <v>50.000000000000007</v>
      </c>
      <c r="H10" s="3">
        <v>24.999999999999996</v>
      </c>
      <c r="J10" t="s">
        <v>223</v>
      </c>
    </row>
    <row r="11" spans="1:11" x14ac:dyDescent="0.35">
      <c r="I11" s="69">
        <f>+J11-H10</f>
        <v>15.000000000000004</v>
      </c>
      <c r="J11" s="69">
        <f>+F10</f>
        <v>40</v>
      </c>
      <c r="K11">
        <f>+J11+G10</f>
        <v>90</v>
      </c>
    </row>
    <row r="12" spans="1:11" ht="15" thickBot="1" x14ac:dyDescent="0.4">
      <c r="A12" t="s">
        <v>27</v>
      </c>
    </row>
    <row r="13" spans="1:11" x14ac:dyDescent="0.35">
      <c r="B13" s="70"/>
      <c r="C13" s="70"/>
      <c r="D13" s="70" t="s">
        <v>48</v>
      </c>
      <c r="E13" s="70" t="s">
        <v>218</v>
      </c>
      <c r="F13" s="70" t="s">
        <v>220</v>
      </c>
      <c r="G13" s="70" t="s">
        <v>215</v>
      </c>
      <c r="H13" s="70" t="s">
        <v>215</v>
      </c>
      <c r="I13" s="72"/>
      <c r="J13" s="72"/>
    </row>
    <row r="14" spans="1:11" ht="15" thickBot="1" x14ac:dyDescent="0.4">
      <c r="B14" s="71" t="s">
        <v>21</v>
      </c>
      <c r="C14" s="71" t="s">
        <v>22</v>
      </c>
      <c r="D14" s="71" t="s">
        <v>49</v>
      </c>
      <c r="E14" s="71" t="s">
        <v>219</v>
      </c>
      <c r="F14" s="71" t="s">
        <v>221</v>
      </c>
      <c r="G14" s="71" t="s">
        <v>216</v>
      </c>
      <c r="H14" s="71" t="s">
        <v>217</v>
      </c>
      <c r="I14" s="72"/>
      <c r="J14" s="72"/>
    </row>
    <row r="15" spans="1:11" x14ac:dyDescent="0.35">
      <c r="B15" s="5" t="s">
        <v>205</v>
      </c>
      <c r="C15" s="5" t="s">
        <v>102</v>
      </c>
      <c r="D15" s="5">
        <v>160</v>
      </c>
      <c r="E15" s="5">
        <v>2.5</v>
      </c>
      <c r="F15" s="5">
        <v>160</v>
      </c>
      <c r="G15" s="5">
        <v>33.846153846153825</v>
      </c>
      <c r="H15" s="5">
        <v>120</v>
      </c>
      <c r="I15" s="73">
        <f>+J15-H15</f>
        <v>40</v>
      </c>
      <c r="J15" s="73">
        <f>+F15</f>
        <v>160</v>
      </c>
      <c r="K15" s="74">
        <f>+J15+G15</f>
        <v>193.84615384615381</v>
      </c>
    </row>
    <row r="16" spans="1:11" x14ac:dyDescent="0.35">
      <c r="B16" s="5" t="s">
        <v>207</v>
      </c>
      <c r="C16" s="5" t="s">
        <v>102</v>
      </c>
      <c r="D16" s="5">
        <v>60</v>
      </c>
      <c r="E16" s="5">
        <v>4.9999999999999991</v>
      </c>
      <c r="F16" s="5">
        <v>60</v>
      </c>
      <c r="G16" s="5">
        <v>54.999999999999979</v>
      </c>
      <c r="H16" s="5">
        <v>20</v>
      </c>
      <c r="I16" s="73">
        <f>+J16-H16</f>
        <v>40</v>
      </c>
      <c r="J16" s="73">
        <f t="shared" ref="J16:J17" si="0">+F16</f>
        <v>60</v>
      </c>
      <c r="K16" s="74">
        <f>+J16+G16</f>
        <v>114.99999999999997</v>
      </c>
    </row>
    <row r="17" spans="2:11" ht="15" thickBot="1" x14ac:dyDescent="0.4">
      <c r="B17" s="3" t="s">
        <v>209</v>
      </c>
      <c r="C17" s="3" t="s">
        <v>102</v>
      </c>
      <c r="D17" s="3">
        <v>128</v>
      </c>
      <c r="E17" s="3">
        <v>0</v>
      </c>
      <c r="F17" s="3">
        <v>150</v>
      </c>
      <c r="G17" s="3">
        <v>1E+30</v>
      </c>
      <c r="H17" s="3">
        <v>21.999999999999986</v>
      </c>
      <c r="I17" s="73">
        <f>+J17-H17</f>
        <v>128</v>
      </c>
      <c r="J17" s="73">
        <f t="shared" si="0"/>
        <v>150</v>
      </c>
      <c r="K17" s="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Campus8 min</vt:lpstr>
      <vt:lpstr>Campus8</vt:lpstr>
      <vt:lpstr>Campus6</vt:lpstr>
      <vt:lpstr>Informe de respuestas 1</vt:lpstr>
      <vt:lpstr>Informe de sensibilidad 1</vt:lpstr>
      <vt:lpstr>Informe de límites 1</vt:lpstr>
      <vt:lpstr>Rasti</vt:lpstr>
      <vt:lpstr>Informe de respuestas 2</vt:lpstr>
      <vt:lpstr>Informe de sensibilidad 2</vt:lpstr>
      <vt:lpstr>Informe de límites 2</vt:lpstr>
      <vt:lpstr>Informe de sensibilidad 3</vt:lpstr>
      <vt:lpstr>Ejercicio1</vt:lpstr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2020-08-29T13:06:50Z</dcterms:created>
  <dcterms:modified xsi:type="dcterms:W3CDTF">2020-09-29T00:02:38Z</dcterms:modified>
</cp:coreProperties>
</file>